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5.xml" ContentType="application/vnd.openxmlformats-officedocument.drawing+xml"/>
  <Override PartName="/xl/ctrlProps/ctrlProp7.xml" ContentType="application/vnd.ms-excel.controlproperties+xml"/>
  <Override PartName="/xl/comments12.xml" ContentType="application/vnd.openxmlformats-officedocument.spreadsheetml.comments+xml"/>
  <Override PartName="/xl/drawings/drawing6.xml" ContentType="application/vnd.openxmlformats-officedocument.drawing+xml"/>
  <Override PartName="/xl/ctrlProps/ctrlProp8.xml" ContentType="application/vnd.ms-excel.controlpropertie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mc:AlternateContent xmlns:mc="http://schemas.openxmlformats.org/markup-compatibility/2006">
    <mc:Choice Requires="x15">
      <x15ac:absPath xmlns:x15ac="http://schemas.microsoft.com/office/spreadsheetml/2010/11/ac" url="C:\Users\williamrobertson\Desktop\WSU Self Study (600064)\"/>
    </mc:Choice>
  </mc:AlternateContent>
  <xr:revisionPtr revIDLastSave="0" documentId="13_ncr:1_{3A5FA249-66B7-4933-9408-FC7A6BCA581B}" xr6:coauthVersionLast="31" xr6:coauthVersionMax="31" xr10:uidLastSave="{00000000-0000-0000-0000-000000000000}"/>
  <bookViews>
    <workbookView xWindow="180" yWindow="5052" windowWidth="23976" windowHeight="5412" tabRatio="669" firstSheet="13" activeTab="19" xr2:uid="{00000000-000D-0000-FFFF-FFFF00000000}"/>
  </bookViews>
  <sheets>
    <sheet name="Instructions" sheetId="1" r:id="rId1"/>
    <sheet name="Title Page" sheetId="4" r:id="rId2"/>
    <sheet name="General Information" sheetId="3" r:id="rId3"/>
    <sheet name="Brief History" sheetId="9" r:id="rId4"/>
    <sheet name="Program Info" sheetId="13" r:id="rId5"/>
    <sheet name="Standard I" sheetId="8" r:id="rId6"/>
    <sheet name="Standard II" sheetId="7" r:id="rId7"/>
    <sheet name="Standard III" sheetId="6" r:id="rId8"/>
    <sheet name="Standard IV" sheetId="5" r:id="rId9"/>
    <sheet name="Standard V" sheetId="14" r:id="rId10"/>
    <sheet name="Appendix A" sheetId="21" r:id="rId11"/>
    <sheet name="Appendix B" sheetId="2" r:id="rId12"/>
    <sheet name="Appendix C" sheetId="16" r:id="rId13"/>
    <sheet name="Appendix D" sheetId="15" r:id="rId14"/>
    <sheet name="Appendix E" sheetId="17" r:id="rId15"/>
    <sheet name="Appendix F" sheetId="18" r:id="rId16"/>
    <sheet name="Appendix G" sheetId="12" r:id="rId17"/>
    <sheet name="Appendices H - N" sheetId="11" r:id="rId18"/>
    <sheet name="Appendix O" sheetId="19" r:id="rId19"/>
    <sheet name="Appendices P - Q" sheetId="20" r:id="rId20"/>
  </sheets>
  <externalReferences>
    <externalReference r:id="rId21"/>
  </externalReferences>
  <definedNames>
    <definedName name="_xlnm.Print_Area" localSheetId="17">'Appendices H - N'!$B$2:$Q$61</definedName>
    <definedName name="_xlnm.Print_Area" localSheetId="19">'Appendices P - Q'!$B$2:$P$16</definedName>
    <definedName name="_xlnm.Print_Area" localSheetId="10">'Appendix A'!$B$1:$H$34</definedName>
    <definedName name="_xlnm.Print_Area" localSheetId="11">'Appendix B'!$A$1:$H$18</definedName>
    <definedName name="_xlnm.Print_Area" localSheetId="12">'Appendix C'!$A$1:$AZ$218</definedName>
    <definedName name="_xlnm.Print_Area" localSheetId="13">'Appendix D'!$A$1:$P$62</definedName>
    <definedName name="_xlnm.Print_Area" localSheetId="14">'Appendix E'!$A$1:$H$518</definedName>
    <definedName name="_xlnm.Print_Area" localSheetId="15">'Appendix F'!$B$1:$I$998</definedName>
    <definedName name="_xlnm.Print_Area" localSheetId="16">'Appendix G'!$A$1:$L$46</definedName>
    <definedName name="_xlnm.Print_Area" localSheetId="18">'Appendix O'!$B$1:$J$35</definedName>
    <definedName name="_xlnm.Print_Area" localSheetId="2">'General Information'!$A$1:$J$118</definedName>
    <definedName name="_xlnm.Print_Area" localSheetId="0">Instructions!$A$1:$F$85</definedName>
    <definedName name="_xlnm.Print_Area" localSheetId="4">'Program Info'!$A$1:$I$47</definedName>
    <definedName name="_xlnm.Print_Area" localSheetId="5">'Standard I'!$A$1:$N$60</definedName>
    <definedName name="_xlnm.Print_Area" localSheetId="6">'Standard II'!$A$1:$I$54</definedName>
    <definedName name="_xlnm.Print_Area" localSheetId="7">'Standard III'!$A$1:$O$81</definedName>
    <definedName name="_xlnm.Print_Area" localSheetId="8">'Standard IV'!$A$1:$I$34</definedName>
    <definedName name="_xlnm.Print_Area" localSheetId="9">'Standard V'!$A$1:$I$62</definedName>
    <definedName name="_xlnm.Print_Area" localSheetId="1">'Title Page'!$A$1:$G$41</definedName>
    <definedName name="_xlnm.Print_Titles" localSheetId="10">'Appendix A'!$10:$10</definedName>
    <definedName name="_xlnm.Print_Titles" localSheetId="18">'Appendix O'!$14:$15</definedName>
    <definedName name="SType" localSheetId="10">'[1]Standard I'!$K$2:$K$6</definedName>
    <definedName name="SType">'Standard I'!$K$2:$K$14</definedName>
  </definedNames>
  <calcPr calcId="179017"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5" l="1"/>
  <c r="E5" i="13" l="1"/>
  <c r="C5" i="13"/>
  <c r="A42" i="19" l="1"/>
  <c r="J103" i="19" l="1"/>
  <c r="J102" i="19"/>
  <c r="J101" i="19"/>
  <c r="J100" i="19"/>
  <c r="J99" i="19"/>
  <c r="J98" i="19"/>
  <c r="J97" i="19"/>
  <c r="J96" i="19"/>
  <c r="J95" i="19"/>
  <c r="J94" i="19"/>
  <c r="J93" i="19"/>
  <c r="J92" i="19"/>
  <c r="J91" i="19"/>
  <c r="J90" i="19"/>
  <c r="J89" i="19"/>
  <c r="J88" i="19"/>
  <c r="J87" i="19"/>
  <c r="J86" i="19"/>
  <c r="J85" i="19"/>
  <c r="J84" i="19"/>
  <c r="J83" i="19"/>
  <c r="J82" i="19"/>
  <c r="C47" i="19"/>
  <c r="C46" i="19"/>
  <c r="C45" i="19"/>
  <c r="N179" i="16" l="1"/>
  <c r="C27" i="6"/>
  <c r="K30" i="8"/>
  <c r="C38" i="8"/>
  <c r="D28" i="8"/>
  <c r="D27" i="8"/>
  <c r="D26" i="8"/>
  <c r="H15" i="8"/>
  <c r="H18" i="8"/>
  <c r="C18" i="8"/>
  <c r="C17" i="8"/>
  <c r="H16" i="8"/>
  <c r="B16" i="8"/>
  <c r="C31" i="8" s="1"/>
  <c r="C13" i="8"/>
  <c r="D11" i="8"/>
  <c r="C10" i="8"/>
  <c r="C8" i="8"/>
  <c r="C7" i="8"/>
  <c r="C6" i="8"/>
  <c r="C84" i="3"/>
  <c r="H36" i="6" l="1"/>
  <c r="F10" i="15" l="1"/>
  <c r="K62" i="6"/>
  <c r="K57" i="6"/>
  <c r="C37" i="13" l="1"/>
  <c r="C91" i="3" l="1"/>
  <c r="C75" i="3"/>
  <c r="C58" i="3"/>
  <c r="C35" i="3"/>
  <c r="H12" i="12" l="1"/>
  <c r="H11" i="12"/>
  <c r="AL10" i="16" l="1"/>
  <c r="N78" i="16"/>
  <c r="C44" i="3" l="1"/>
  <c r="C67" i="3" l="1"/>
  <c r="AV19" i="16" l="1"/>
  <c r="Q83" i="16" l="1"/>
  <c r="Q82" i="16"/>
  <c r="Q81" i="16"/>
  <c r="F75" i="3"/>
  <c r="C83" i="3"/>
  <c r="C82" i="3"/>
  <c r="C81" i="3"/>
  <c r="C80" i="3"/>
  <c r="C79" i="3"/>
  <c r="C78" i="3"/>
  <c r="C77" i="3"/>
  <c r="C76" i="3"/>
  <c r="C74" i="3"/>
  <c r="G73" i="3"/>
  <c r="G72" i="3"/>
  <c r="G71" i="3"/>
  <c r="F58" i="3"/>
  <c r="C66" i="3"/>
  <c r="C65" i="3"/>
  <c r="C64" i="3"/>
  <c r="C63" i="3"/>
  <c r="C62" i="3"/>
  <c r="C61" i="3"/>
  <c r="C60" i="3"/>
  <c r="C59" i="3"/>
  <c r="C57" i="3"/>
  <c r="G56" i="3"/>
  <c r="G55" i="3"/>
  <c r="G54" i="3"/>
  <c r="G32" i="3"/>
  <c r="Q11" i="16" l="1"/>
  <c r="C7" i="16" l="1"/>
  <c r="AN16" i="16"/>
  <c r="AN15" i="16"/>
  <c r="AN14" i="16"/>
  <c r="C43" i="3" l="1"/>
  <c r="C42" i="3"/>
  <c r="C41" i="3"/>
  <c r="C40" i="3"/>
  <c r="C39" i="3"/>
  <c r="C38" i="3"/>
  <c r="C37" i="3"/>
  <c r="C36" i="3"/>
  <c r="F35" i="3"/>
  <c r="C34" i="3"/>
  <c r="C33" i="3"/>
  <c r="G31" i="3"/>
  <c r="G30" i="3"/>
  <c r="C99" i="3" l="1"/>
  <c r="C98" i="3"/>
  <c r="C97" i="3"/>
  <c r="C96" i="3"/>
  <c r="C95" i="3"/>
  <c r="C94" i="3"/>
  <c r="C93" i="3"/>
  <c r="C92" i="3"/>
  <c r="F91" i="3"/>
  <c r="C90" i="3"/>
  <c r="C89" i="3"/>
  <c r="G88" i="3"/>
  <c r="Q13" i="16" l="1"/>
  <c r="Q12" i="16"/>
  <c r="D84" i="16"/>
  <c r="D80" i="16"/>
  <c r="D12" i="16"/>
  <c r="D11" i="16"/>
  <c r="D10" i="16"/>
  <c r="B2" i="21" l="1"/>
  <c r="K81" i="16" l="1"/>
  <c r="H33" i="12" l="1"/>
  <c r="H32" i="12"/>
  <c r="H31" i="12"/>
  <c r="H30" i="12"/>
  <c r="H29" i="12"/>
  <c r="H28" i="12"/>
  <c r="H27" i="12"/>
  <c r="H26" i="12"/>
  <c r="H25" i="12"/>
  <c r="H24" i="12"/>
  <c r="H23" i="12"/>
  <c r="H22" i="12"/>
  <c r="H21" i="12"/>
  <c r="H20" i="12"/>
  <c r="H19" i="12"/>
  <c r="H18" i="12"/>
  <c r="H17" i="12"/>
  <c r="H16" i="12"/>
  <c r="H15" i="12"/>
  <c r="H14" i="12"/>
  <c r="B3" i="20" l="1"/>
  <c r="C62" i="14"/>
  <c r="C61" i="14"/>
  <c r="C60" i="14"/>
  <c r="F59" i="14"/>
  <c r="C5" i="6"/>
  <c r="H949" i="18" l="1"/>
  <c r="B945" i="18"/>
  <c r="F944" i="18"/>
  <c r="B935" i="18"/>
  <c r="H883" i="18"/>
  <c r="B879" i="18"/>
  <c r="F878" i="18"/>
  <c r="B869" i="18"/>
  <c r="H817" i="18"/>
  <c r="B813" i="18"/>
  <c r="F812" i="18"/>
  <c r="B803" i="18"/>
  <c r="H751" i="18"/>
  <c r="B747" i="18"/>
  <c r="F746" i="18"/>
  <c r="B737" i="18"/>
  <c r="H685" i="18"/>
  <c r="B681" i="18"/>
  <c r="F680" i="18"/>
  <c r="B671" i="18"/>
  <c r="H619" i="18"/>
  <c r="B615" i="18"/>
  <c r="F614" i="18"/>
  <c r="B605" i="18"/>
  <c r="H553" i="18"/>
  <c r="B549" i="18"/>
  <c r="F548" i="18"/>
  <c r="B539" i="18"/>
  <c r="H487" i="18"/>
  <c r="B483" i="18"/>
  <c r="F482" i="18"/>
  <c r="B473" i="18"/>
  <c r="H421" i="18"/>
  <c r="B417" i="18"/>
  <c r="F416" i="18"/>
  <c r="B407" i="18"/>
  <c r="H355" i="18"/>
  <c r="B351" i="18"/>
  <c r="F350" i="18"/>
  <c r="B341" i="18"/>
  <c r="H289" i="18"/>
  <c r="B285" i="18"/>
  <c r="F284" i="18"/>
  <c r="B275" i="18"/>
  <c r="H223" i="18"/>
  <c r="B219" i="18"/>
  <c r="F218" i="18"/>
  <c r="B209" i="18"/>
  <c r="H157" i="18"/>
  <c r="B153" i="18"/>
  <c r="F152" i="18"/>
  <c r="B143" i="18"/>
  <c r="H91" i="18"/>
  <c r="B87" i="18"/>
  <c r="F86" i="18"/>
  <c r="B77" i="18"/>
  <c r="B496" i="17"/>
  <c r="F495" i="17"/>
  <c r="B486" i="17"/>
  <c r="B462" i="17"/>
  <c r="F461" i="17"/>
  <c r="B452" i="17"/>
  <c r="B428" i="17"/>
  <c r="F427" i="17"/>
  <c r="B418" i="17"/>
  <c r="B394" i="17"/>
  <c r="F393" i="17"/>
  <c r="B384" i="17"/>
  <c r="B360" i="17"/>
  <c r="F359" i="17"/>
  <c r="B350" i="17"/>
  <c r="B326" i="17"/>
  <c r="F325" i="17"/>
  <c r="B316" i="17"/>
  <c r="B292" i="17"/>
  <c r="F291" i="17"/>
  <c r="B282" i="17"/>
  <c r="B258" i="17"/>
  <c r="F257" i="17"/>
  <c r="B248" i="17"/>
  <c r="B224" i="17"/>
  <c r="F223" i="17"/>
  <c r="B214" i="17"/>
  <c r="B190" i="17"/>
  <c r="F189" i="17"/>
  <c r="B180" i="17"/>
  <c r="B156" i="17"/>
  <c r="F155" i="17"/>
  <c r="B146" i="17"/>
  <c r="B122" i="17"/>
  <c r="F121" i="17"/>
  <c r="B112" i="17"/>
  <c r="B88" i="17"/>
  <c r="F87" i="17"/>
  <c r="B78" i="17"/>
  <c r="B54" i="17"/>
  <c r="F53" i="17"/>
  <c r="B44" i="17"/>
  <c r="B21" i="18" l="1"/>
  <c r="B20" i="17"/>
  <c r="AV31" i="16" l="1"/>
  <c r="AV29" i="16"/>
  <c r="AV33" i="16"/>
  <c r="AV27" i="16"/>
  <c r="AN23" i="16"/>
  <c r="AV22" i="16"/>
  <c r="X105" i="16"/>
  <c r="X95" i="16"/>
  <c r="X91" i="16"/>
  <c r="P89" i="16"/>
  <c r="X88" i="16"/>
  <c r="U71" i="16"/>
  <c r="X70" i="16"/>
  <c r="U68" i="16"/>
  <c r="X67" i="16"/>
  <c r="U64" i="16"/>
  <c r="X63" i="16"/>
  <c r="U61" i="16"/>
  <c r="X60" i="16"/>
  <c r="U57" i="16"/>
  <c r="X56" i="16"/>
  <c r="U53" i="16"/>
  <c r="X52" i="16"/>
  <c r="U49" i="16"/>
  <c r="X48" i="16"/>
  <c r="U45" i="16"/>
  <c r="X44" i="16"/>
  <c r="U172" i="16"/>
  <c r="X171" i="16"/>
  <c r="U165" i="16"/>
  <c r="X164" i="16"/>
  <c r="K87" i="16"/>
  <c r="C87" i="16"/>
  <c r="C86" i="16"/>
  <c r="H83" i="16"/>
  <c r="K85" i="16"/>
  <c r="C15" i="14"/>
  <c r="C11" i="14"/>
  <c r="C6" i="14"/>
  <c r="C4" i="14"/>
  <c r="C36" i="14"/>
  <c r="C35" i="14"/>
  <c r="C34" i="14"/>
  <c r="C21" i="14"/>
  <c r="F24" i="5"/>
  <c r="K9" i="6"/>
  <c r="N42" i="6"/>
  <c r="G20" i="7"/>
  <c r="K32" i="8" l="1"/>
  <c r="E31" i="13"/>
  <c r="J51" i="6" l="1"/>
  <c r="J50" i="6"/>
  <c r="J49" i="6"/>
  <c r="J48" i="6"/>
  <c r="J47" i="6"/>
  <c r="C7" i="7" l="1"/>
  <c r="K36" i="8"/>
  <c r="K35" i="8"/>
  <c r="K34" i="8"/>
  <c r="B35" i="8" l="1"/>
  <c r="F17" i="4"/>
  <c r="C21" i="5" l="1"/>
  <c r="D38" i="6"/>
  <c r="D36" i="19" l="1"/>
  <c r="I14" i="19" s="1"/>
  <c r="E36" i="19"/>
  <c r="F36" i="19"/>
  <c r="G36" i="19"/>
  <c r="C36" i="19"/>
  <c r="B2" i="19"/>
  <c r="C27" i="13"/>
  <c r="C50" i="13"/>
  <c r="C48" i="13"/>
  <c r="B50" i="13"/>
  <c r="B48" i="13"/>
  <c r="B47" i="13"/>
  <c r="B12" i="19" l="1"/>
  <c r="B36" i="19"/>
  <c r="H15" i="19"/>
  <c r="G14" i="19" l="1"/>
  <c r="H25" i="18"/>
  <c r="F40" i="7"/>
  <c r="E32" i="13" l="1"/>
  <c r="E30" i="13"/>
  <c r="C31" i="13"/>
  <c r="C32" i="13"/>
  <c r="C39" i="8" l="1"/>
  <c r="H32" i="15" l="1"/>
  <c r="H18" i="15"/>
  <c r="F6" i="7"/>
  <c r="C21" i="8" l="1"/>
  <c r="I17" i="8"/>
  <c r="J21" i="8"/>
  <c r="K21" i="8"/>
  <c r="B3" i="11"/>
  <c r="B2" i="12"/>
  <c r="B2" i="18"/>
  <c r="B2" i="17"/>
  <c r="B2" i="15"/>
  <c r="B2" i="16"/>
  <c r="B2" i="2"/>
  <c r="B2" i="14"/>
  <c r="B2" i="5"/>
  <c r="B2" i="6"/>
  <c r="B2" i="7"/>
  <c r="B2" i="8"/>
  <c r="B2" i="13"/>
  <c r="B2" i="9"/>
  <c r="B2" i="3"/>
  <c r="C56" i="8" l="1"/>
  <c r="B56" i="8"/>
  <c r="B54" i="8"/>
  <c r="C52" i="8"/>
  <c r="B52" i="8"/>
  <c r="D57" i="8"/>
  <c r="C50" i="8"/>
  <c r="B50" i="8"/>
  <c r="C41" i="8"/>
  <c r="C54" i="8"/>
  <c r="C46" i="8"/>
  <c r="B46" i="8"/>
  <c r="B41" i="8"/>
  <c r="E36" i="13"/>
  <c r="F20" i="18"/>
  <c r="F19" i="17"/>
  <c r="U169" i="16"/>
  <c r="X168" i="16"/>
  <c r="U162" i="16"/>
  <c r="X161" i="16"/>
  <c r="U158" i="16"/>
  <c r="X157" i="16"/>
  <c r="U154" i="16"/>
  <c r="X153" i="16"/>
  <c r="U150" i="16"/>
  <c r="X149" i="16"/>
  <c r="U146" i="16"/>
  <c r="X145" i="16"/>
  <c r="X35" i="16"/>
  <c r="X24" i="16"/>
  <c r="X20" i="16"/>
  <c r="P18" i="16"/>
  <c r="C17" i="16"/>
  <c r="X17" i="16"/>
  <c r="F24" i="14"/>
  <c r="F21" i="14"/>
  <c r="F19" i="14"/>
  <c r="F17" i="14"/>
  <c r="F15" i="14"/>
  <c r="F13" i="14"/>
  <c r="F11" i="14"/>
  <c r="F9" i="14"/>
  <c r="C7" i="14"/>
  <c r="F6" i="14"/>
  <c r="F4" i="14"/>
  <c r="F20" i="5"/>
  <c r="F18" i="5"/>
  <c r="F17" i="5"/>
  <c r="F16" i="5"/>
  <c r="F15" i="5"/>
  <c r="C8" i="5"/>
  <c r="C11" i="5"/>
  <c r="C5" i="5"/>
  <c r="F14" i="5"/>
  <c r="F10" i="5"/>
  <c r="F7" i="5"/>
  <c r="F4" i="5"/>
  <c r="L68" i="6"/>
  <c r="B110" i="16"/>
  <c r="B97" i="16"/>
  <c r="B98" i="16"/>
  <c r="B99" i="16"/>
  <c r="B100" i="16"/>
  <c r="B101" i="16"/>
  <c r="B102" i="16"/>
  <c r="B103" i="16"/>
  <c r="B104" i="16"/>
  <c r="B105" i="16"/>
  <c r="B106" i="16"/>
  <c r="B107" i="16"/>
  <c r="B108" i="16"/>
  <c r="B109" i="16"/>
  <c r="B111" i="16"/>
  <c r="B96" i="16"/>
  <c r="D76" i="16"/>
  <c r="D72" i="16"/>
  <c r="D67" i="16"/>
  <c r="D63" i="16"/>
  <c r="D59" i="16"/>
  <c r="H79" i="16"/>
  <c r="H75" i="16"/>
  <c r="H71" i="16"/>
  <c r="H66" i="16"/>
  <c r="H62" i="16"/>
  <c r="H58" i="16"/>
  <c r="K78" i="16"/>
  <c r="K74" i="16"/>
  <c r="K70" i="16"/>
  <c r="K65" i="16"/>
  <c r="K61" i="16"/>
  <c r="K57" i="16"/>
  <c r="H16" i="16"/>
  <c r="N45" i="6"/>
  <c r="L61" i="6"/>
  <c r="L56" i="6"/>
  <c r="L37" i="6"/>
  <c r="K4" i="6"/>
  <c r="F49" i="7"/>
  <c r="F48" i="7"/>
  <c r="F47" i="7"/>
  <c r="F46" i="7"/>
  <c r="B9" i="4"/>
  <c r="G9" i="4" s="1"/>
  <c r="F59" i="15"/>
  <c r="C13" i="15"/>
  <c r="C11" i="15"/>
  <c r="H12" i="15"/>
  <c r="I59" i="15"/>
  <c r="J59" i="15"/>
  <c r="K59" i="15"/>
  <c r="L59" i="15"/>
  <c r="M59" i="15"/>
  <c r="H59" i="15"/>
  <c r="G11" i="15"/>
  <c r="G10" i="15"/>
  <c r="C46" i="13"/>
  <c r="E45" i="13"/>
  <c r="E44" i="13"/>
  <c r="E42" i="13"/>
  <c r="G37" i="13"/>
  <c r="F37" i="13"/>
  <c r="C36" i="13"/>
  <c r="E35" i="13"/>
  <c r="C12" i="13"/>
  <c r="E9" i="13"/>
  <c r="E8" i="13"/>
  <c r="E7" i="13"/>
  <c r="E26" i="13"/>
  <c r="C11" i="13"/>
  <c r="E4" i="13"/>
  <c r="C37" i="8"/>
  <c r="F18" i="4"/>
  <c r="F4" i="8"/>
  <c r="G26" i="3"/>
  <c r="N59" i="15" l="1"/>
  <c r="B112" i="16"/>
  <c r="C1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B27" authorId="0" shapeId="0" xr:uid="{00000000-0006-0000-0000-000001000000}">
      <text>
        <r>
          <rPr>
            <b/>
            <sz val="8"/>
            <color indexed="81"/>
            <rFont val="Tahoma"/>
            <family val="2"/>
          </rPr>
          <t>The red triangle in the upper right corner signifies a comment.  It is revealed when the cursor is placed over the cell.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T86" authorId="0" shapeId="0" xr:uid="{00000000-0006-0000-0C00-000001000000}">
      <text>
        <r>
          <rPr>
            <b/>
            <sz val="9"/>
            <color indexed="81"/>
            <rFont val="Tahoma"/>
            <family val="2"/>
          </rPr>
          <t>Associate Medical Director:</t>
        </r>
        <r>
          <rPr>
            <sz val="9"/>
            <color indexed="81"/>
            <rFont val="Tahoma"/>
            <family val="2"/>
          </rPr>
          <t xml:space="preserve">
As of January 1, 2016, when the program Medical Director delegates specified responsibilities, the program must designate one or more Associate Medical Directors (see Standard IIIB3 and Policy XV).</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K17" authorId="0" shapeId="0" xr:uid="{00000000-0006-0000-0D00-000001000000}">
      <text>
        <r>
          <rPr>
            <b/>
            <sz val="9"/>
            <color indexed="81"/>
            <rFont val="Tahoma"/>
            <family val="2"/>
          </rPr>
          <t>Clinical experience</t>
        </r>
        <r>
          <rPr>
            <sz val="9"/>
            <color indexed="81"/>
            <rFont val="Tahoma"/>
            <family val="2"/>
          </rPr>
          <t>: planned, scheduled, educational student experience with patient contact activities in settings, such as hospitals, clinics, free-standing emergency centers, and may include field experience.</t>
        </r>
      </text>
    </comment>
    <comment ref="L17" authorId="0" shapeId="0" xr:uid="{00000000-0006-0000-0D00-000002000000}">
      <text>
        <r>
          <rPr>
            <b/>
            <sz val="9"/>
            <color indexed="81"/>
            <rFont val="Tahoma"/>
            <family val="2"/>
          </rPr>
          <t>Field Experience</t>
        </r>
        <r>
          <rPr>
            <sz val="9"/>
            <color indexed="81"/>
            <rFont val="Tahoma"/>
            <family val="2"/>
          </rPr>
          <t>: planned, scheduled, educational student time spent on an EMS unit, which may include observation and skill development, but which does not include team leading and does not contribute to the CoAEMSP definition of field internship.</t>
        </r>
      </text>
    </comment>
    <comment ref="M17" authorId="0" shapeId="0" xr:uid="{00000000-0006-0000-0D00-000003000000}">
      <text>
        <r>
          <rPr>
            <b/>
            <sz val="9"/>
            <color indexed="81"/>
            <rFont val="Tahoma"/>
            <family val="2"/>
          </rPr>
          <t>Field Internship</t>
        </r>
        <r>
          <rPr>
            <sz val="9"/>
            <color indexed="81"/>
            <rFont val="Tahoma"/>
            <family val="2"/>
          </rPr>
          <t>: planned, scheduled, educational student time on an advanced life support (ALS) unit responsible for responding to critical and emergent patients who access the emergency medical system to develop and evaluate team leading skills. The primary purpose of field internship is a capstone experience managing the Paramedic level decision-making associated with prehospital patients.</t>
        </r>
      </text>
    </comment>
    <comment ref="N17" authorId="0" shapeId="0" xr:uid="{00000000-0006-0000-0D00-000004000000}">
      <text>
        <r>
          <rPr>
            <b/>
            <sz val="9"/>
            <color indexed="81"/>
            <rFont val="Tahoma"/>
            <family val="2"/>
          </rPr>
          <t>Core Courses:</t>
        </r>
        <r>
          <rPr>
            <sz val="9"/>
            <color indexed="81"/>
            <rFont val="Tahoma"/>
            <family val="2"/>
          </rPr>
          <t xml:space="preserve">
are the primary, didactic, laboratory, clinical, and field experience courses that impart the paramedic competencies.
Core courses do not need to include the "card" courses (e.g., ACLS, PALS, ITLS)
ALL core courses MUST be completed prior to the capstone field internship courses, where the student functions as team leader.</t>
        </r>
      </text>
    </comment>
    <comment ref="O17" authorId="1" shapeId="0" xr:uid="{00000000-0006-0000-0D00-000005000000}">
      <text>
        <r>
          <rPr>
            <b/>
            <sz val="9"/>
            <color indexed="81"/>
            <rFont val="Tahoma"/>
            <family val="2"/>
          </rPr>
          <t xml:space="preserve">Capstone Experience: </t>
        </r>
        <r>
          <rPr>
            <sz val="9"/>
            <color indexed="81"/>
            <rFont val="Tahoma"/>
            <family val="2"/>
          </rPr>
          <t xml:space="preserve">activities occurring toward the end of the educational process to allow students to develop and practice high-level decision making by integrating and applying their Paramedic learning.
</t>
        </r>
      </text>
    </comment>
    <comment ref="B18" authorId="0" shapeId="0" xr:uid="{00000000-0006-0000-0D00-000006000000}">
      <text>
        <r>
          <rPr>
            <b/>
            <sz val="9"/>
            <color indexed="81"/>
            <rFont val="Tahoma"/>
            <family val="2"/>
          </rPr>
          <t>Sequence:</t>
        </r>
        <r>
          <rPr>
            <sz val="9"/>
            <color indexed="81"/>
            <rFont val="Tahoma"/>
            <family val="2"/>
          </rPr>
          <t xml:space="preserve">
For example: may be Fall, Spring, Summer
May be 1, 2, 3, 4...</t>
        </r>
      </text>
    </comment>
    <comment ref="B32" authorId="0" shapeId="0" xr:uid="{00000000-0006-0000-0D00-000007000000}">
      <text>
        <r>
          <rPr>
            <b/>
            <sz val="9"/>
            <color indexed="81"/>
            <rFont val="Tahoma"/>
            <family val="2"/>
          </rPr>
          <t>Sequence:</t>
        </r>
        <r>
          <rPr>
            <sz val="9"/>
            <color indexed="81"/>
            <rFont val="Tahoma"/>
            <family val="2"/>
          </rPr>
          <t xml:space="preserve">
For example: may be Fall, Spring, Summer
May be 1, 2, 3, 4...</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C27" authorId="0" shapeId="0" xr:uid="{00000000-0006-0000-0E00-000001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27" authorId="0" shapeId="0" xr:uid="{00000000-0006-0000-0E00-000002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27" authorId="0" shapeId="0" xr:uid="{00000000-0006-0000-0E00-000003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61" authorId="0" shapeId="0" xr:uid="{00000000-0006-0000-0E00-000004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61" authorId="0" shapeId="0" xr:uid="{00000000-0006-0000-0E00-000005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61" authorId="0" shapeId="0" xr:uid="{00000000-0006-0000-0E00-000006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95" authorId="0" shapeId="0" xr:uid="{00000000-0006-0000-0E00-000007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95" authorId="0" shapeId="0" xr:uid="{00000000-0006-0000-0E00-000008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95" authorId="0" shapeId="0" xr:uid="{00000000-0006-0000-0E00-000009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129" authorId="0" shapeId="0" xr:uid="{00000000-0006-0000-0E00-00000A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129" authorId="0" shapeId="0" xr:uid="{00000000-0006-0000-0E00-00000B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129" authorId="0" shapeId="0" xr:uid="{00000000-0006-0000-0E00-00000C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163" authorId="0" shapeId="0" xr:uid="{00000000-0006-0000-0E00-00000D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163" authorId="0" shapeId="0" xr:uid="{00000000-0006-0000-0E00-00000E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163" authorId="0" shapeId="0" xr:uid="{00000000-0006-0000-0E00-00000F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197" authorId="0" shapeId="0" xr:uid="{00000000-0006-0000-0E00-000010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197" authorId="0" shapeId="0" xr:uid="{00000000-0006-0000-0E00-000011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197" authorId="0" shapeId="0" xr:uid="{00000000-0006-0000-0E00-000012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231" authorId="0" shapeId="0" xr:uid="{00000000-0006-0000-0E00-000013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231" authorId="0" shapeId="0" xr:uid="{00000000-0006-0000-0E00-000014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231" authorId="0" shapeId="0" xr:uid="{00000000-0006-0000-0E00-000015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265" authorId="0" shapeId="0" xr:uid="{00000000-0006-0000-0E00-000016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265" authorId="0" shapeId="0" xr:uid="{00000000-0006-0000-0E00-000017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265" authorId="0" shapeId="0" xr:uid="{00000000-0006-0000-0E00-000018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299" authorId="0" shapeId="0" xr:uid="{00000000-0006-0000-0E00-000019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299" authorId="0" shapeId="0" xr:uid="{00000000-0006-0000-0E00-00001A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299" authorId="0" shapeId="0" xr:uid="{00000000-0006-0000-0E00-00001B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333" authorId="0" shapeId="0" xr:uid="{00000000-0006-0000-0E00-00001C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333" authorId="0" shapeId="0" xr:uid="{00000000-0006-0000-0E00-00001D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333" authorId="0" shapeId="0" xr:uid="{00000000-0006-0000-0E00-00001E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367" authorId="0" shapeId="0" xr:uid="{00000000-0006-0000-0E00-00001F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367" authorId="0" shapeId="0" xr:uid="{00000000-0006-0000-0E00-000020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367" authorId="0" shapeId="0" xr:uid="{00000000-0006-0000-0E00-000021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401" authorId="0" shapeId="0" xr:uid="{00000000-0006-0000-0E00-000022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401" authorId="0" shapeId="0" xr:uid="{00000000-0006-0000-0E00-000023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401" authorId="0" shapeId="0" xr:uid="{00000000-0006-0000-0E00-000024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435" authorId="0" shapeId="0" xr:uid="{00000000-0006-0000-0E00-000025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435" authorId="0" shapeId="0" xr:uid="{00000000-0006-0000-0E00-000026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435" authorId="0" shapeId="0" xr:uid="{00000000-0006-0000-0E00-000027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469" authorId="0" shapeId="0" xr:uid="{00000000-0006-0000-0E00-000028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469" authorId="0" shapeId="0" xr:uid="{00000000-0006-0000-0E00-000029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469" authorId="0" shapeId="0" xr:uid="{00000000-0006-0000-0E00-00002A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 ref="C503" authorId="0" shapeId="0" xr:uid="{00000000-0006-0000-0E00-00002B00000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D503" authorId="0" shapeId="0" xr:uid="{00000000-0006-0000-0E00-00002C000000}">
      <text>
        <r>
          <rPr>
            <b/>
            <sz val="9"/>
            <color indexed="81"/>
            <rFont val="Tahoma"/>
            <family val="2"/>
          </rPr>
          <t># of Students:</t>
        </r>
        <r>
          <rPr>
            <sz val="9"/>
            <color indexed="81"/>
            <rFont val="Tahoma"/>
            <family val="2"/>
          </rPr>
          <t xml:space="preserve">
Typically how many students are assigned simultaneously in the various rotations? (e.g., is there more than 1 student assigned simultaneously to a given department/rotation)</t>
        </r>
      </text>
    </comment>
    <comment ref="F503" authorId="0" shapeId="0" xr:uid="{00000000-0006-0000-0E00-00002D000000}">
      <text>
        <r>
          <rPr>
            <b/>
            <sz val="9"/>
            <color indexed="81"/>
            <rFont val="Tahoma"/>
            <family val="2"/>
          </rPr>
          <t>Avg # shifts:</t>
        </r>
        <r>
          <rPr>
            <sz val="9"/>
            <color indexed="81"/>
            <rFont val="Tahoma"/>
            <family val="2"/>
          </rPr>
          <t xml:space="preserve">
How long are these rotations for a given student, as assigned by the program?  For example, how Many shifts constitute the length of the rotation?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H9" authorId="0" shapeId="0" xr:uid="{00000000-0006-0000-1000-000001000000}">
      <text>
        <r>
          <rPr>
            <b/>
            <sz val="9"/>
            <color indexed="81"/>
            <rFont val="Tahoma"/>
            <family val="2"/>
          </rPr>
          <t>Clinical experience</t>
        </r>
        <r>
          <rPr>
            <sz val="9"/>
            <color indexed="81"/>
            <rFont val="Tahoma"/>
            <family val="2"/>
          </rPr>
          <t xml:space="preserve">: planned, scheduled, educational student experience with patient contact activities in settings, such as hospitals, clinics, free-standing emergency centers, and may include field experience.
</t>
        </r>
        <r>
          <rPr>
            <b/>
            <sz val="9"/>
            <color indexed="81"/>
            <rFont val="Tahoma"/>
            <family val="2"/>
          </rPr>
          <t>Field Experience</t>
        </r>
        <r>
          <rPr>
            <sz val="9"/>
            <color indexed="81"/>
            <rFont val="Tahoma"/>
            <family val="2"/>
          </rPr>
          <t xml:space="preserve">: planned, scheduled, educational student time spent on an EMS unit, which may include observation and skill development, but which does not include team leading and does not contribute to the CoAEMSP definition of field internship.
</t>
        </r>
        <r>
          <rPr>
            <b/>
            <sz val="9"/>
            <color indexed="81"/>
            <rFont val="Tahoma"/>
            <family val="2"/>
          </rPr>
          <t>Field Internship</t>
        </r>
        <r>
          <rPr>
            <sz val="9"/>
            <color indexed="81"/>
            <rFont val="Tahoma"/>
            <family val="2"/>
          </rPr>
          <t xml:space="preserve">: planned, scheduled, educational student time on an advanced life support (ALS) unit responsible for responding to critical and emergent patients who access the emergency medical system to develop and evaluate team leading skills. The primary purpose of field internship is a capstone experience managing the Paramedic level decision-making associated with prehospital patients.
</t>
        </r>
      </text>
    </comment>
    <comment ref="B33" authorId="0" shapeId="0" xr:uid="{00000000-0006-0000-1000-000002000000}">
      <text>
        <r>
          <rPr>
            <b/>
            <sz val="9"/>
            <color indexed="81"/>
            <rFont val="Tahoma"/>
            <family val="2"/>
          </rPr>
          <t>Team Leads:</t>
        </r>
        <r>
          <rPr>
            <sz val="9"/>
            <color indexed="81"/>
            <rFont val="Tahoma"/>
            <family val="2"/>
          </rPr>
          <t xml:space="preserve">
occur during the CAPSTONE field internship experience in which students apply the concepts acquired and demonstrate that they have achieved the terminal goals for learning established by their educational program, and are able to demonstrate entry level competency in the profession including the cognitive, psychomotor, and affective learning domains. 
The capstone experience occurs after all core didactic, lab and clinical, and optional field experience components have been completed and is of sufficient volume to show competence in a wide range of clinical situations. A successful team lead should be clearly defined for preceptors and students to assist in inter-rater reliability.</t>
        </r>
      </text>
    </comment>
    <comment ref="H33" authorId="0" shapeId="0" xr:uid="{00000000-0006-0000-1000-000003000000}">
      <text>
        <r>
          <rPr>
            <b/>
            <sz val="9"/>
            <color indexed="81"/>
            <rFont val="Tahoma"/>
            <family val="2"/>
          </rPr>
          <t>Team Leads:</t>
        </r>
        <r>
          <rPr>
            <sz val="9"/>
            <color indexed="81"/>
            <rFont val="Tahoma"/>
            <family val="2"/>
          </rPr>
          <t xml:space="preserve">
occur during the CAPSTONE field internship experience in which students apply the concepts acquired and demonstrate that they have achieved the terminal goals for learning established by their educational program, and are able to demonstrate entry level competency in the profession including the cognitive, psychomotor, and affective learning domains. 
The capstone experience occurs after all core didactic, lab and clinical, and optional field experience components have been completed and is of sufficient volume to show competence in a wide range of clinical situations. A successful team lead should be clearly defined for preceptors and students to assist in inter-rater reliability.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E5" authorId="0" shapeId="0" xr:uid="{00000000-0006-0000-1100-000001000000}">
      <text>
        <r>
          <rPr>
            <b/>
            <sz val="9"/>
            <color indexed="81"/>
            <rFont val="Tahoma"/>
            <family val="2"/>
          </rPr>
          <t>Course Syllabus:</t>
        </r>
        <r>
          <rPr>
            <sz val="9"/>
            <color indexed="81"/>
            <rFont val="Tahoma"/>
            <family val="2"/>
          </rPr>
          <t xml:space="preserve">
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t>
        </r>
      </text>
    </comment>
    <comment ref="M11" authorId="0" shapeId="0" xr:uid="{00000000-0006-0000-1100-000002000000}">
      <text>
        <r>
          <rPr>
            <b/>
            <sz val="9"/>
            <color indexed="81"/>
            <rFont val="Tahoma"/>
            <family val="2"/>
          </rPr>
          <t>V.A.2:</t>
        </r>
        <r>
          <rPr>
            <sz val="9"/>
            <color indexed="81"/>
            <rFont val="Tahoma"/>
            <family val="2"/>
          </rPr>
          <t xml:space="preserve">
At least the following must be made known to all applicants and students: the sponsor’s institutional and programmatic accreditation status as well as the name, address and phone number of the accrediting agencies, admissions policies and practices, including technical standards related to the functional job analysis(es) of the Emergency Medical Services Profession(s) for which training is being offered; policies on advanced placement, transfer of credits, and credits for experiential learning; number of credits required for completion of the program; tuition/fees and other costs required to complete the program; policies and processes for withdrawal and for refunds of tuition/fees.</t>
        </r>
      </text>
    </comment>
    <comment ref="K19" authorId="0" shapeId="0" xr:uid="{00000000-0006-0000-1100-000003000000}">
      <text>
        <r>
          <rPr>
            <b/>
            <sz val="9"/>
            <color indexed="81"/>
            <rFont val="Tahoma"/>
            <family val="2"/>
          </rPr>
          <t>V.A.3:</t>
        </r>
        <r>
          <rPr>
            <sz val="9"/>
            <color indexed="81"/>
            <rFont val="Tahoma"/>
            <family val="2"/>
          </rPr>
          <t xml:space="preserve">
At least the following must be made known to all students: academic calendar, student grievance procedure, criteria for successful completion of each segment of the curriculum and graduation, and policies and processes by which students may perform clinical work while enrolled in the program.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C51" authorId="0" shapeId="0" xr:uid="{00000000-0006-0000-1200-000001000000}">
      <text>
        <r>
          <rPr>
            <b/>
            <sz val="9"/>
            <color indexed="81"/>
            <rFont val="Tahoma"/>
            <family val="2"/>
          </rPr>
          <t>Assistant Medical Director:</t>
        </r>
        <r>
          <rPr>
            <sz val="9"/>
            <color indexed="81"/>
            <rFont val="Tahoma"/>
            <family val="2"/>
          </rPr>
          <t xml:space="preserve">
As of January 1, 2016, when the program Medical Director or Associate Medical Director cannot legally provide supervision for out-of-state location(s) of the educational activities of the program, the sponsor must appoint an Assistant Medical Director (see Standard IIIB4 and Policy XV).</t>
        </r>
      </text>
    </comment>
    <comment ref="I81" authorId="0" shapeId="0" xr:uid="{00000000-0006-0000-1200-000002000000}">
      <text>
        <r>
          <rPr>
            <b/>
            <sz val="9"/>
            <color indexed="81"/>
            <rFont val="Tahoma"/>
            <family val="2"/>
          </rPr>
          <t>Qualifications:</t>
        </r>
        <r>
          <rPr>
            <sz val="9"/>
            <color indexed="81"/>
            <rFont val="Tahoma"/>
            <family val="2"/>
          </rPr>
          <t xml:space="preserve">
1) be a physician currently licensed and authorized to practice in the jurisdiction of the location of the student(s) , with experience and current knowledge of emergency care of acutely ill and injured patients,
2) have adequate training or experience in the delivery of out-of-hospital emergency care, including the proper care and transport of patients, medical direction, and quality improvement in out-of-hospital care,
3) be an active member of the local medical community and participate in professional activities related to out-of-hospital care,
4) be knowledgeable about the education of the Emergency Medical Services Professions, including professional, legislative and regulatory issues regarding the education of the Emergency Medical Services Professions.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L9" authorId="0" shapeId="0" xr:uid="{00000000-0006-0000-1300-000001000000}">
      <text>
        <r>
          <rPr>
            <b/>
            <sz val="9"/>
            <color indexed="81"/>
            <rFont val="Tahoma"/>
            <family val="2"/>
          </rPr>
          <t>V.A.4:</t>
        </r>
        <r>
          <rPr>
            <sz val="9"/>
            <color indexed="81"/>
            <rFont val="Tahoma"/>
            <family val="2"/>
          </rPr>
          <t xml:space="preserve">
All programs must publish, preferably in a readily accessible place on their websites, the 3-year review-window average results of the outcomes for: National Registry (or State, as applicable) Written and Practical Exams, Retention, and Positive Placement.  At all times, the published results must be consistent with and verifiable by the on-line Annual Report of the program.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C18" authorId="0" shapeId="0" xr:uid="{00000000-0006-0000-0100-000001000000}">
      <text>
        <r>
          <rPr>
            <b/>
            <sz val="9"/>
            <color indexed="81"/>
            <rFont val="Tahoma"/>
            <family val="2"/>
          </rPr>
          <t>DE Program:</t>
        </r>
        <r>
          <rPr>
            <sz val="9"/>
            <color indexed="81"/>
            <rFont val="Tahoma"/>
            <family val="2"/>
          </rPr>
          <t xml:space="preserve">
Delivery of the complete program that allows the completion of the entire curriculum without the need to attend any instruction on a campus location. (Note: this delivery is not hybrid or partial e-learning delivery.)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24" authorId="0" shapeId="0" xr:uid="{00000000-0006-0000-0200-000001000000}">
      <text>
        <r>
          <rPr>
            <b/>
            <sz val="9"/>
            <color indexed="81"/>
            <rFont val="Tahoma"/>
            <family val="2"/>
          </rPr>
          <t>Program Director Credentials:</t>
        </r>
        <r>
          <rPr>
            <sz val="9"/>
            <color indexed="81"/>
            <rFont val="Tahoma"/>
            <family val="2"/>
          </rPr>
          <t xml:space="preserve">
Enter the earned degree(s), professional credentials, and license designations, as applicable</t>
        </r>
      </text>
    </comment>
    <comment ref="C29" authorId="1" shapeId="0" xr:uid="{00000000-0006-0000-0200-000002000000}">
      <text>
        <r>
          <rPr>
            <b/>
            <sz val="9"/>
            <color indexed="81"/>
            <rFont val="Tahoma"/>
            <family val="2"/>
          </rPr>
          <t xml:space="preserve">Lead Instructor:
</t>
        </r>
        <r>
          <rPr>
            <sz val="9"/>
            <color indexed="81"/>
            <rFont val="Tahoma"/>
            <family val="2"/>
          </rPr>
          <t>As of January 1, 2016, should the program choose to utilize this position, the individual that has been delegated specific Program Director responsibilities (see Standard IIIB6 and Policy XV).</t>
        </r>
      </text>
    </comment>
    <comment ref="D49" authorId="1" shapeId="0" xr:uid="{00000000-0006-0000-0200-000003000000}">
      <text>
        <r>
          <rPr>
            <b/>
            <sz val="9"/>
            <color indexed="81"/>
            <rFont val="Tahoma"/>
            <family val="2"/>
          </rPr>
          <t xml:space="preserve">Medical Director Credentials:
</t>
        </r>
        <r>
          <rPr>
            <sz val="9"/>
            <color indexed="81"/>
            <rFont val="Tahoma"/>
            <family val="2"/>
          </rPr>
          <t xml:space="preserve">Enter the license or credential designations, as well as any Board certification designations
</t>
        </r>
      </text>
    </comment>
    <comment ref="E53" authorId="0" shapeId="0" xr:uid="{00000000-0006-0000-0200-000004000000}">
      <text>
        <r>
          <rPr>
            <b/>
            <sz val="9"/>
            <color indexed="81"/>
            <rFont val="Tahoma"/>
            <family val="2"/>
          </rPr>
          <t>Associate Medical Director:</t>
        </r>
        <r>
          <rPr>
            <sz val="9"/>
            <color indexed="81"/>
            <rFont val="Tahoma"/>
            <family val="2"/>
          </rPr>
          <t xml:space="preserve">
As of January 1, 2016, when the program Medical Director delegates specified responsibilities, the program must designate one or more Associate Medical Directors (see Standard IIIB3 and Policy XV).  </t>
        </r>
      </text>
    </comment>
    <comment ref="E70" authorId="0" shapeId="0" xr:uid="{00000000-0006-0000-0200-000005000000}">
      <text>
        <r>
          <rPr>
            <b/>
            <sz val="9"/>
            <color indexed="81"/>
            <rFont val="Tahoma"/>
            <family val="2"/>
          </rPr>
          <t xml:space="preserve">Assistant Medical Director:
</t>
        </r>
        <r>
          <rPr>
            <sz val="9"/>
            <color indexed="81"/>
            <rFont val="Tahoma"/>
            <family val="2"/>
          </rPr>
          <t>As of January 1, 2016, when the program Medical Director or Associate Medical Director cannot legally provide supervision for out-of-state location(s) of the educational activities of the program, the sponsor must appoint an Assistant Medical Director (see Standard IIIB4 and Policy XV).</t>
        </r>
      </text>
    </comment>
    <comment ref="C102" authorId="0" shapeId="0" xr:uid="{00000000-0006-0000-0200-000006000000}">
      <text>
        <r>
          <rPr>
            <b/>
            <sz val="9"/>
            <color indexed="81"/>
            <rFont val="Tahoma"/>
            <family val="2"/>
          </rPr>
          <t>Card courses:</t>
        </r>
        <r>
          <rPr>
            <sz val="9"/>
            <color indexed="81"/>
            <rFont val="Tahoma"/>
            <family val="2"/>
          </rPr>
          <t xml:space="preserve">
Do not list the typical card courses, such as ACLS, PALS, ITLS, PHTS,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E29" authorId="0" shapeId="0" xr:uid="{00000000-0006-0000-0400-000001000000}">
      <text>
        <r>
          <rPr>
            <sz val="9"/>
            <color indexed="81"/>
            <rFont val="Tahoma"/>
            <family val="2"/>
          </rPr>
          <t xml:space="preserve">1. </t>
        </r>
        <r>
          <rPr>
            <b/>
            <sz val="9"/>
            <color indexed="81"/>
            <rFont val="Tahoma"/>
            <family val="2"/>
          </rPr>
          <t>Distance education – Method of Instruction</t>
        </r>
        <r>
          <rPr>
            <sz val="9"/>
            <color indexed="81"/>
            <rFont val="Tahoma"/>
            <family val="2"/>
          </rPr>
          <t xml:space="preserve">
A formal educational process in which the majority of synchronous and asynchronous instruction occurs when student and instructor are not in the same place. Distance education includes, but is not limited to, correspondence study or audio, video and/or computer/internet technologies.
2. </t>
        </r>
        <r>
          <rPr>
            <b/>
            <sz val="9"/>
            <color indexed="81"/>
            <rFont val="Tahoma"/>
            <family val="2"/>
          </rPr>
          <t>Distance Education Program</t>
        </r>
        <r>
          <rPr>
            <sz val="9"/>
            <color indexed="81"/>
            <rFont val="Tahoma"/>
            <family val="2"/>
          </rPr>
          <t xml:space="preserve">
Delivery of the complete program that allows the completion of the entire curriculum without the need to attend any instruction on a campus location. (Note: this delivery is not hybrid or partial e-learning delivery.)
</t>
        </r>
      </text>
    </comment>
    <comment ref="E34" authorId="0" shapeId="0" xr:uid="{00000000-0006-0000-0400-000002000000}">
      <text>
        <r>
          <rPr>
            <b/>
            <sz val="9"/>
            <color indexed="81"/>
            <rFont val="Tahoma"/>
            <family val="2"/>
          </rPr>
          <t>Program Satellite:</t>
        </r>
        <r>
          <rPr>
            <sz val="9"/>
            <color indexed="81"/>
            <rFont val="Tahoma"/>
            <family val="2"/>
          </rPr>
          <t xml:space="preserve">
off-campus location(s) that are advertised or otherwise made known to individuals outside the sponsor where students can complete the laboratory (or similar hands-on skills) professional course(s) without attending the main campus. A satellite does not pertain to sites used by a completely on-line/distance education program for individual students. Satellite(s) are included in the CAAHEP accreditation of the sponsor and function under the direction of the Key Personnel of the program.</t>
        </r>
      </text>
    </comment>
    <comment ref="E41" authorId="0" shapeId="0" xr:uid="{00000000-0006-0000-0400-000003000000}">
      <text>
        <r>
          <rPr>
            <b/>
            <sz val="9"/>
            <color indexed="81"/>
            <rFont val="Tahoma"/>
            <family val="2"/>
          </rPr>
          <t>Preceptor Orientation/Training Topics:</t>
        </r>
        <r>
          <rPr>
            <sz val="9"/>
            <color indexed="81"/>
            <rFont val="Tahoma"/>
            <family val="2"/>
          </rPr>
          <t xml:space="preserve">
The training/orientation must include the following topics: • Purposes of the student rotation (minimum competencies, skills, and behaviors) • Evaluation tools used by the program • Criteria of evaluation for grading students • Contact information for the program</t>
        </r>
      </text>
    </comment>
    <comment ref="E46" authorId="0" shapeId="0" xr:uid="{00000000-0006-0000-0400-000004000000}">
      <text>
        <r>
          <rPr>
            <b/>
            <sz val="9"/>
            <color indexed="81"/>
            <rFont val="Tahoma"/>
            <family val="2"/>
          </rPr>
          <t>Preceptor Orientation/Training:</t>
        </r>
        <r>
          <rPr>
            <sz val="9"/>
            <color indexed="81"/>
            <rFont val="Tahoma"/>
            <family val="2"/>
          </rPr>
          <t xml:space="preserve">
The training media may take many forms:
written documents, formal course, power point presentation, video, on-line, or there could be designated trainers on-site that the program relies on. The program should tailor the method of delivery to the type of rotation (e.g. hospital, physician office, field).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C4" authorId="0" shapeId="0" xr:uid="{00000000-0006-0000-0500-000001000000}">
      <text>
        <r>
          <rPr>
            <b/>
            <sz val="9"/>
            <color indexed="81"/>
            <rFont val="Tahoma"/>
            <family val="2"/>
          </rPr>
          <t>I.B.1-Consortium Sponsor:</t>
        </r>
        <r>
          <rPr>
            <sz val="9"/>
            <color indexed="81"/>
            <rFont val="Tahoma"/>
            <family val="2"/>
          </rPr>
          <t xml:space="preserve">
A consortium sponsor is an entity consisting of two or more members that exists for the purpose of operating an educational program. In such instances, at least one of the members of the consortium must meet the requirements of a sponsoring educational institution as described in I, A.</t>
        </r>
      </text>
    </comment>
    <comment ref="C18" authorId="1" shapeId="0" xr:uid="{00000000-0006-0000-0500-000002000000}">
      <text>
        <r>
          <rPr>
            <b/>
            <sz val="9"/>
            <color indexed="81"/>
            <rFont val="Tahoma"/>
            <family val="2"/>
          </rPr>
          <t xml:space="preserve">Articulation Agreement:
</t>
        </r>
        <r>
          <rPr>
            <sz val="9"/>
            <color indexed="81"/>
            <rFont val="Tahoma"/>
            <family val="2"/>
          </rPr>
          <t xml:space="preserve">An articulation agreement is an agreement between an educational institution and a training facility to provide college credit to individuals completing the training program. This agreement allows students to receive college credit if they enroll at the educational institution; it does not require that students who do not register receive college credit. 
The articulation agreement may be composed as a memorandum of understanding, transfer agreement, or other suitable instrument, as long as the requirements of articulation are met.
</t>
        </r>
      </text>
    </comment>
    <comment ref="C57" authorId="0" shapeId="0" xr:uid="{00000000-0006-0000-0500-000003000000}">
      <text>
        <r>
          <rPr>
            <b/>
            <sz val="9"/>
            <color indexed="81"/>
            <rFont val="Tahoma"/>
            <family val="2"/>
          </rPr>
          <t>Articulation Agreement:</t>
        </r>
        <r>
          <rPr>
            <sz val="9"/>
            <color indexed="81"/>
            <rFont val="Tahoma"/>
            <family val="2"/>
          </rPr>
          <t xml:space="preserve">
An articulation agreement is an agreement between an educational institution and a training facility to provide college credit to individuals completing the training program. This agreement allows students to receive college credit if they enroll at the educational institution; it does not require that students who do not register receive college credit. 
The articulation agreement may be composed as a memorandum of understanding, transfer agreement, or other suitable instrument, as long as the requirements of articulation are met.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B5" authorId="0" shapeId="0" xr:uid="{00000000-0006-0000-0600-000001000000}">
      <text>
        <r>
          <rPr>
            <b/>
            <sz val="9"/>
            <color indexed="81"/>
            <rFont val="Tahoma"/>
            <family val="2"/>
          </rPr>
          <t>Advisory Committee:</t>
        </r>
        <r>
          <rPr>
            <sz val="9"/>
            <color indexed="81"/>
            <rFont val="Tahoma"/>
            <family val="2"/>
          </rPr>
          <t xml:space="preserve">
</t>
        </r>
        <r>
          <rPr>
            <b/>
            <sz val="9"/>
            <color indexed="81"/>
            <rFont val="Tahoma"/>
            <family val="2"/>
          </rPr>
          <t>Police and fire services</t>
        </r>
        <r>
          <rPr>
            <sz val="9"/>
            <color indexed="81"/>
            <rFont val="Tahoma"/>
            <family val="2"/>
          </rPr>
          <t xml:space="preserve"> would be represented, if they have a role in EMS in the community served by the program. 
A </t>
        </r>
        <r>
          <rPr>
            <b/>
            <sz val="9"/>
            <color indexed="81"/>
            <rFont val="Tahoma"/>
            <family val="2"/>
          </rPr>
          <t>key governmental official</t>
        </r>
        <r>
          <rPr>
            <sz val="9"/>
            <color indexed="81"/>
            <rFont val="Tahoma"/>
            <family val="2"/>
          </rPr>
          <t xml:space="preserve">, where appropriate, could include an elected official, an appointed public official, an individual involved in emergency management, or other public official. 
The </t>
        </r>
        <r>
          <rPr>
            <b/>
            <sz val="9"/>
            <color indexed="81"/>
            <rFont val="Tahoma"/>
            <family val="2"/>
          </rPr>
          <t>public member</t>
        </r>
        <r>
          <rPr>
            <sz val="9"/>
            <color indexed="81"/>
            <rFont val="Tahoma"/>
            <family val="2"/>
          </rPr>
          <t xml:space="preserve"> of the Advisory Committee should be a person who has valuable input to the program. The public member should not be employed by the sponsor or a clinical affiliate and should not qualify as any other named community of interest representative.</t>
        </r>
      </text>
    </comment>
    <comment ref="B11" authorId="0" shapeId="0" xr:uid="{00000000-0006-0000-0600-000002000000}">
      <text>
        <r>
          <rPr>
            <b/>
            <sz val="9"/>
            <color indexed="81"/>
            <rFont val="Tahoma"/>
            <family val="2"/>
          </rPr>
          <t>Advisory Committee:</t>
        </r>
        <r>
          <rPr>
            <sz val="9"/>
            <color indexed="81"/>
            <rFont val="Tahoma"/>
            <family val="2"/>
          </rPr>
          <t xml:space="preserve">
</t>
        </r>
        <r>
          <rPr>
            <b/>
            <sz val="9"/>
            <color indexed="81"/>
            <rFont val="Tahoma"/>
            <family val="2"/>
          </rPr>
          <t>Police and fire services</t>
        </r>
        <r>
          <rPr>
            <sz val="9"/>
            <color indexed="81"/>
            <rFont val="Tahoma"/>
            <family val="2"/>
          </rPr>
          <t xml:space="preserve"> would be represented, if they have a role in EMS in the community served by the program. 
A </t>
        </r>
        <r>
          <rPr>
            <b/>
            <sz val="9"/>
            <color indexed="81"/>
            <rFont val="Tahoma"/>
            <family val="2"/>
          </rPr>
          <t>key governmental official</t>
        </r>
        <r>
          <rPr>
            <sz val="9"/>
            <color indexed="81"/>
            <rFont val="Tahoma"/>
            <family val="2"/>
          </rPr>
          <t xml:space="preserve">, where appropriate, could include an elected official, an appointed public official, an individual involved in emergency management, or other public official. 
The </t>
        </r>
        <r>
          <rPr>
            <b/>
            <sz val="9"/>
            <color indexed="81"/>
            <rFont val="Tahoma"/>
            <family val="2"/>
          </rPr>
          <t>public member</t>
        </r>
        <r>
          <rPr>
            <sz val="9"/>
            <color indexed="81"/>
            <rFont val="Tahoma"/>
            <family val="2"/>
          </rPr>
          <t xml:space="preserve"> of the Advisory Committee should be a person who has valuable input to the program. The public member should not be employed by the sponsor or a clinical affiliate and should not qualify as any other named community of interest representative.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Lisa Collard</author>
    <author>wwg</author>
  </authors>
  <commentList>
    <comment ref="N31" authorId="0" shapeId="0" xr:uid="{00000000-0006-0000-0700-000001000000}">
      <text>
        <r>
          <rPr>
            <b/>
            <sz val="9"/>
            <color indexed="81"/>
            <rFont val="Tahoma"/>
            <family val="2"/>
          </rPr>
          <t xml:space="preserve">Assistant Medical Director:
</t>
        </r>
        <r>
          <rPr>
            <sz val="9"/>
            <color indexed="81"/>
            <rFont val="Tahoma"/>
            <family val="2"/>
          </rPr>
          <t xml:space="preserve">As of January 1, 2016, when the program Medical Director or Associate Medical Director cannot legally provide supervision for out-of-state location(s) of the educational activities of the program, the sponsor must appoint an Assistant Medical Director (see Standard IIIB4 and Policy XV).
</t>
        </r>
      </text>
    </comment>
    <comment ref="M36" authorId="1" shapeId="0" xr:uid="{00000000-0006-0000-0700-000002000000}">
      <text>
        <r>
          <rPr>
            <b/>
            <sz val="9"/>
            <color indexed="81"/>
            <rFont val="Tahoma"/>
            <family val="2"/>
          </rPr>
          <t xml:space="preserve">Field Internship:
</t>
        </r>
        <r>
          <rPr>
            <sz val="9"/>
            <color indexed="81"/>
            <rFont val="Tahoma"/>
            <family val="2"/>
          </rPr>
          <t xml:space="preserve"> planned, scheduled, educational student time on an advanced life support (ALS) unit responsible for responding to critical and emergent patients who access the emergency medical system to develop and evaluate team leading skills. The primary purpose of field internship is a capstone experience managing the Paramedic level decision-making associated with prehospital patients.</t>
        </r>
      </text>
    </comment>
    <comment ref="N36" authorId="1" shapeId="0" xr:uid="{00000000-0006-0000-0700-000003000000}">
      <text>
        <r>
          <rPr>
            <b/>
            <sz val="9"/>
            <color indexed="81"/>
            <rFont val="Tahoma"/>
            <family val="2"/>
          </rPr>
          <t>Core Courses:</t>
        </r>
        <r>
          <rPr>
            <sz val="9"/>
            <color indexed="81"/>
            <rFont val="Tahoma"/>
            <family val="2"/>
          </rPr>
          <t xml:space="preserve">
are the primary, didactic, laboratory, clinical, and field experience courses that impart the paramedic competencies.
Core courses do not need to include the "card" courses (e.g., ACLS, PALS)
ALL core courses MUST be completed prior to the capstone field internship courses, where the student functions as team leader.</t>
        </r>
      </text>
    </comment>
    <comment ref="O36" authorId="0" shapeId="0" xr:uid="{00000000-0006-0000-0700-000004000000}">
      <text>
        <r>
          <rPr>
            <b/>
            <sz val="9"/>
            <color indexed="81"/>
            <rFont val="Tahoma"/>
            <family val="2"/>
          </rPr>
          <t xml:space="preserve">Capstone Experience: </t>
        </r>
        <r>
          <rPr>
            <sz val="9"/>
            <color indexed="81"/>
            <rFont val="Tahoma"/>
            <family val="2"/>
          </rPr>
          <t xml:space="preserve">activities occurring toward the end of the educational process to allow students to develop and practice high-level decision making by integrating and applying their Paramedic learning.
</t>
        </r>
      </text>
    </comment>
    <comment ref="N62" authorId="1" shapeId="0" xr:uid="{00000000-0006-0000-0700-000005000000}">
      <text>
        <r>
          <rPr>
            <b/>
            <sz val="9"/>
            <color indexed="81"/>
            <rFont val="Tahoma"/>
            <family val="2"/>
          </rPr>
          <t>Field Experience:</t>
        </r>
        <r>
          <rPr>
            <sz val="9"/>
            <color indexed="81"/>
            <rFont val="Tahoma"/>
            <family val="2"/>
          </rPr>
          <t xml:space="preserve">
planned, scheduled, educational student time spent on an EMS unit, which may include observation and skill development, but which does not include team leading and does not contribute to the CoAEMSP definition of field internship.</t>
        </r>
      </text>
    </comment>
    <comment ref="O62" authorId="1" shapeId="0" xr:uid="{00000000-0006-0000-0700-000006000000}">
      <text>
        <r>
          <rPr>
            <b/>
            <sz val="9"/>
            <color indexed="81"/>
            <rFont val="Tahoma"/>
            <family val="2"/>
          </rPr>
          <t>Clinical/Field Resources:</t>
        </r>
        <r>
          <rPr>
            <sz val="9"/>
            <color indexed="81"/>
            <rFont val="Tahoma"/>
            <family val="2"/>
          </rPr>
          <t xml:space="preserve">
The clinical/field experience/internship resources must ensure exposure to, and assessment and management of the following patients and conditions: adult trauma and medical emergencies; airway management to include endotracheal intubation; obstetrics to include obstetric patients with delivery and neonatal assessment and care; pediatric trauma and medical emergencies including assessment and management; and geriatric trauma and medical emergencies.</t>
        </r>
      </text>
    </comment>
    <comment ref="M67" authorId="1" shapeId="0" xr:uid="{00000000-0006-0000-0700-000007000000}">
      <text>
        <r>
          <rPr>
            <b/>
            <sz val="9"/>
            <color indexed="81"/>
            <rFont val="Tahoma"/>
            <family val="2"/>
          </rPr>
          <t>Field Internship:</t>
        </r>
        <r>
          <rPr>
            <sz val="9"/>
            <color indexed="81"/>
            <rFont val="Tahoma"/>
            <family val="2"/>
          </rPr>
          <t xml:space="preserve">
planned, scheduled, educational student time on an advanced life support (ALS) unit responsible for responding to critical and emergent patients who access the emergency medical system to develop and evaluate team leading skills.  The primary purpose of field internship is a capstone experience managing the Paramedic level decision-making associated with pre-hospital patients.</t>
        </r>
      </text>
    </comment>
    <comment ref="N67" authorId="0" shapeId="0" xr:uid="{00000000-0006-0000-0700-000008000000}">
      <text>
        <r>
          <rPr>
            <b/>
            <sz val="9"/>
            <color indexed="81"/>
            <rFont val="Tahoma"/>
            <family val="2"/>
          </rPr>
          <t xml:space="preserve">Capstone Experience: </t>
        </r>
        <r>
          <rPr>
            <sz val="9"/>
            <color indexed="81"/>
            <rFont val="Tahoma"/>
            <family val="2"/>
          </rPr>
          <t xml:space="preserve">activities occurring toward the end of the educational process to allow students to develop and practice high-level decision making by integrating and applying their Paramedic learning.
</t>
        </r>
      </text>
    </comment>
    <comment ref="O67" authorId="1" shapeId="0" xr:uid="{00000000-0006-0000-0700-000009000000}">
      <text>
        <r>
          <rPr>
            <b/>
            <sz val="9"/>
            <color indexed="81"/>
            <rFont val="Tahoma"/>
            <family val="2"/>
          </rPr>
          <t>Team Lead:</t>
        </r>
        <r>
          <rPr>
            <sz val="9"/>
            <color indexed="81"/>
            <rFont val="Tahoma"/>
            <family val="2"/>
          </rPr>
          <t xml:space="preserve">
occurs during the capstone field internship experience in which students apply the concepts acquired and demonstrate that they have achieved the terminal goals for learning established by their educational program, and are able to demonstrate entry-level competency in the profession including the cognitive, psychomotor, and affective learning domains.  The capstone experience occurs after the didactic, lab and clinical, and optional field experience components have been completed and of sufficient volume to show competence in a wide range of clinical situations.  A successful team lead should be clearly defined for preceptors and students to assist in inter-rater reliability.</t>
        </r>
      </text>
    </comment>
    <comment ref="O72" authorId="1" shapeId="0" xr:uid="{00000000-0006-0000-0700-00000A000000}">
      <text>
        <r>
          <rPr>
            <b/>
            <sz val="9"/>
            <color indexed="81"/>
            <rFont val="Tahoma"/>
            <family val="2"/>
          </rPr>
          <t>Terminal Competencies:</t>
        </r>
        <r>
          <rPr>
            <sz val="9"/>
            <color indexed="81"/>
            <rFont val="Tahoma"/>
            <family val="2"/>
          </rPr>
          <t xml:space="preserve">
the activities required to successfully complete the
Paramedic program.</t>
        </r>
      </text>
    </comment>
    <comment ref="O78" authorId="1" shapeId="0" xr:uid="{00000000-0006-0000-0700-00000B000000}">
      <text>
        <r>
          <rPr>
            <b/>
            <sz val="9"/>
            <color indexed="81"/>
            <rFont val="Tahoma"/>
            <family val="2"/>
          </rPr>
          <t>Course Syllabus:</t>
        </r>
        <r>
          <rPr>
            <sz val="9"/>
            <color indexed="81"/>
            <rFont val="Tahoma"/>
            <family val="2"/>
          </rPr>
          <t xml:space="preserve">
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C16" authorId="0" shapeId="0" xr:uid="{00000000-0006-0000-0800-000001000000}">
      <text>
        <r>
          <rPr>
            <b/>
            <sz val="9"/>
            <color indexed="81"/>
            <rFont val="Tahoma"/>
            <family val="2"/>
          </rPr>
          <t>Trigger Points:</t>
        </r>
        <r>
          <rPr>
            <sz val="9"/>
            <color indexed="81"/>
            <rFont val="Tahoma"/>
            <family val="2"/>
          </rPr>
          <t xml:space="preserve">
The value of the p+ that would prompt a review of the test item (e.g., any item with a p+ less than 50%).
The value of the discrimination index that would prompt a review of the test item (e.g., any item with a discrim of less that 0.3).</t>
        </r>
      </text>
    </comment>
    <comment ref="D26" authorId="0" shapeId="0" xr:uid="{00000000-0006-0000-0800-000002000000}">
      <text>
        <r>
          <rPr>
            <b/>
            <sz val="9"/>
            <color indexed="81"/>
            <rFont val="Tahoma"/>
            <family val="2"/>
          </rPr>
          <t>Tracking (IV.A.2.b):</t>
        </r>
        <r>
          <rPr>
            <sz val="9"/>
            <color indexed="81"/>
            <rFont val="Tahoma"/>
            <family val="2"/>
          </rPr>
          <t xml:space="preserve">
The program must track and document that each student successfully meets each of the program established minimum patient/skill requirements for the appropriate exit point according to patient age-range, chief complaint, and interventions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C31" authorId="0" shapeId="0" xr:uid="{00000000-0006-0000-0900-000001000000}">
      <text>
        <r>
          <rPr>
            <b/>
            <sz val="9"/>
            <color indexed="81"/>
            <rFont val="Tahoma"/>
            <family val="2"/>
          </rPr>
          <t>V.A.2:</t>
        </r>
        <r>
          <rPr>
            <sz val="9"/>
            <color indexed="81"/>
            <rFont val="Tahoma"/>
            <family val="2"/>
          </rPr>
          <t xml:space="preserve">
See the required language in CoAEMSP policy IV.A.3.</t>
        </r>
      </text>
    </comment>
    <comment ref="C48" authorId="0" shapeId="0" xr:uid="{00000000-0006-0000-0900-000002000000}">
      <text>
        <r>
          <rPr>
            <b/>
            <sz val="9"/>
            <color indexed="81"/>
            <rFont val="Tahoma"/>
            <family val="2"/>
          </rPr>
          <t>Policy:</t>
        </r>
        <r>
          <rPr>
            <sz val="9"/>
            <color indexed="81"/>
            <rFont val="Tahoma"/>
            <family val="2"/>
          </rPr>
          <t xml:space="preserve">
The purpose of this component is to be certain a program policy exists that stipulates that at no time will a student be substituted for staff during a clinical, field, or internship experience.
</t>
        </r>
      </text>
    </comment>
  </commentList>
</comments>
</file>

<file path=xl/sharedStrings.xml><?xml version="1.0" encoding="utf-8"?>
<sst xmlns="http://schemas.openxmlformats.org/spreadsheetml/2006/main" count="2460" uniqueCount="1046">
  <si>
    <t>Committee on Accreditation of Educational Programs</t>
  </si>
  <si>
    <t>For the EMS Professions</t>
  </si>
  <si>
    <t>8301 Lakeview Pkwy, Suite 111-312</t>
  </si>
  <si>
    <t>Rowlett, TX  75088</t>
  </si>
  <si>
    <t>For Programs Seeking</t>
  </si>
  <si>
    <t>Visit</t>
  </si>
  <si>
    <t>www.coaemsp.org</t>
  </si>
  <si>
    <t>for additional information about CoAEMSP and accreditation services.</t>
  </si>
  <si>
    <t>© Copyright 2015 – All rights reserved</t>
  </si>
  <si>
    <t>INSTRUCTIONS</t>
  </si>
  <si>
    <t>See:</t>
  </si>
  <si>
    <t>Staff:</t>
  </si>
  <si>
    <t>Ruth Crump</t>
  </si>
  <si>
    <t>Fee Chart</t>
  </si>
  <si>
    <t>Karen Franks</t>
  </si>
  <si>
    <t>TITLE PAGE</t>
  </si>
  <si>
    <t>1.</t>
  </si>
  <si>
    <t>2.</t>
  </si>
  <si>
    <t>3.</t>
  </si>
  <si>
    <t>4.</t>
  </si>
  <si>
    <t>5.</t>
  </si>
  <si>
    <t>6.</t>
  </si>
  <si>
    <t>7.</t>
  </si>
  <si>
    <t>8.</t>
  </si>
  <si>
    <t>Program Level:</t>
  </si>
  <si>
    <t>Paramedic</t>
  </si>
  <si>
    <t>CoAEMSP Program #:</t>
  </si>
  <si>
    <t>Name and address of the program sponsor (either institution or consortium):</t>
  </si>
  <si>
    <t>Name:</t>
  </si>
  <si>
    <t>Address:</t>
  </si>
  <si>
    <t>City, State  Zip:</t>
  </si>
  <si>
    <t>Voice #:</t>
  </si>
  <si>
    <t>FAX #:</t>
  </si>
  <si>
    <t>Title:</t>
  </si>
  <si>
    <t>Email:</t>
  </si>
  <si>
    <t>Name and contact information for person(s) responsible for the preparation of the report:</t>
  </si>
  <si>
    <t>GENERAL INFORMATION</t>
  </si>
  <si>
    <t>Dean or Comparable Administrator</t>
  </si>
  <si>
    <t>Program Director</t>
  </si>
  <si>
    <t>Is the program director employed by the sponsor full or part-time?</t>
  </si>
  <si>
    <t>Part-time</t>
  </si>
  <si>
    <t>Medical Director</t>
  </si>
  <si>
    <t>&lt;=== Hover cursor here to see definition</t>
  </si>
  <si>
    <t>9.</t>
  </si>
  <si>
    <t>BRIEF HISTORY</t>
  </si>
  <si>
    <t>STANDARD I: Sponsorship</t>
  </si>
  <si>
    <t>Is the sponsor a consortium?</t>
  </si>
  <si>
    <t>U.S. Post-secondary institution (Standard I.A.1)</t>
  </si>
  <si>
    <t>Foreign Post-Secondary Institution (Standard I.A.2)</t>
  </si>
  <si>
    <t>Hospital, clinic, or medical center (Standard I.A.3)</t>
  </si>
  <si>
    <t>Governmental education or medical service (Standard I.A.4)</t>
  </si>
  <si>
    <t>Name of Institutional Accreditor</t>
  </si>
  <si>
    <t>Current Accreditation Status</t>
  </si>
  <si>
    <t>Date of Last Review</t>
  </si>
  <si>
    <t>Date of Next Review</t>
  </si>
  <si>
    <t>PROGRAM INFORMATION</t>
  </si>
  <si>
    <t>Does the program award credit for the coursework?</t>
  </si>
  <si>
    <t>What is the maximum class size (i.e., capacity)?</t>
  </si>
  <si>
    <t>How many classes are enrolled each calendar year?</t>
  </si>
  <si>
    <t>On what date will the next class enroll? (mm/dd/yyyy)</t>
  </si>
  <si>
    <t>10.</t>
  </si>
  <si>
    <t>What was the most recent enrollment date? (mm/dd/yyyy)</t>
  </si>
  <si>
    <t>11.</t>
  </si>
  <si>
    <t>Actual # of 1st year students currently enrolled?</t>
  </si>
  <si>
    <t>12.</t>
  </si>
  <si>
    <t>Actual # of 2nd year students currently enrolled?</t>
  </si>
  <si>
    <t>13.</t>
  </si>
  <si>
    <t>14.</t>
  </si>
  <si>
    <t># of paid part-time paramedic faculty?</t>
  </si>
  <si>
    <t># of paid full-time paramedic faculty?</t>
  </si>
  <si>
    <t>16.</t>
  </si>
  <si>
    <t>17.</t>
  </si>
  <si>
    <t>18.</t>
  </si>
  <si>
    <t>What was the most recent completion date? (mm/dd/yyyy)</t>
  </si>
  <si>
    <t>When is the next program completion date? (mm/dd/yyyy)</t>
  </si>
  <si>
    <t>19.</t>
  </si>
  <si>
    <t>20.</t>
  </si>
  <si>
    <t>21.</t>
  </si>
  <si>
    <t>22.</t>
  </si>
  <si>
    <t>23.</t>
  </si>
  <si>
    <t>Does the program operate at any satellite locations?</t>
  </si>
  <si>
    <t>24.</t>
  </si>
  <si>
    <t>Satellite Locations</t>
  </si>
  <si>
    <t>25.</t>
  </si>
  <si>
    <t>Does the program have preceptor orientation/training that</t>
  </si>
  <si>
    <t>contains the minimum required topics?</t>
  </si>
  <si>
    <t>26.</t>
  </si>
  <si>
    <t>received the preceptor orientation?</t>
  </si>
  <si>
    <t>27.</t>
  </si>
  <si>
    <t>Does each field internship preceptor receive training?</t>
  </si>
  <si>
    <t>Is there at least one person at each clinical site who has</t>
  </si>
  <si>
    <t>APPENDIX G - Student Patient Contact Matrix</t>
  </si>
  <si>
    <t>Complete the columns of this matrix based on clinical experience, field experience, and field internship.</t>
  </si>
  <si>
    <t>Safely Administer Medications</t>
  </si>
  <si>
    <t>Safely Gain Venous Access</t>
  </si>
  <si>
    <t>Ventilate a Patient</t>
  </si>
  <si>
    <t>Assessment of Newborn</t>
  </si>
  <si>
    <t>Assessment of Infant</t>
  </si>
  <si>
    <t>Assessment of Toddler</t>
  </si>
  <si>
    <t>Assessment of Preschooler</t>
  </si>
  <si>
    <t>Assessment of School Agers</t>
  </si>
  <si>
    <t>Assessment of Adolescents</t>
  </si>
  <si>
    <t>Assessment of Adults</t>
  </si>
  <si>
    <t>Assessment of Geriatrics</t>
  </si>
  <si>
    <t>Assessment of Obstetric Patients</t>
  </si>
  <si>
    <t>Assessment of Trauma Patients</t>
  </si>
  <si>
    <t>Assessment of Medical Patients</t>
  </si>
  <si>
    <t>Assessment of Psychiatric Patients</t>
  </si>
  <si>
    <t>Assess and Plan RX of Chest Pain</t>
  </si>
  <si>
    <t>Assess and Plan RX of Respiratory</t>
  </si>
  <si>
    <t>Assess and Plan RX of Syncope</t>
  </si>
  <si>
    <t>Assess and Plan RX of Abdominal</t>
  </si>
  <si>
    <t>Assess and Plan RX of Altered Mental Status</t>
  </si>
  <si>
    <t>Field Internship Team Leads</t>
  </si>
  <si>
    <t>Airway Management</t>
  </si>
  <si>
    <t>Live Intubations, if applicable</t>
  </si>
  <si>
    <t>Procedures – Paramedic</t>
  </si>
  <si>
    <t>For each procedure, state the minimum number required by the program for each student.</t>
  </si>
  <si>
    <t>Min # Required</t>
  </si>
  <si>
    <t># Sims that=1 pt</t>
  </si>
  <si>
    <t>Are Sims Used</t>
  </si>
  <si>
    <t xml:space="preserve">State the Program’s specific action plan for students who do not meet the program’s minimum required numbers in the on-time educational activities of the curriculum (e.g., in the usual scheduled clinical experience and field experience/internship activities). </t>
  </si>
  <si>
    <t>&lt;=== Hover cursor here to see definitions</t>
  </si>
  <si>
    <t>The minimum number for each procedure must be 2 or more.</t>
  </si>
  <si>
    <t>For each procedure, indicate if simulations are allowed to substitute for live patient contacts.  Indicate the number of simulations that equal 1 live patient contact.</t>
  </si>
  <si>
    <t>APPENDIX D – Program Course Requirements Table</t>
  </si>
  <si>
    <t>List all the courses that are required for completion of the Paramedic program in the sequence in which the students would typically enroll in them.</t>
  </si>
  <si>
    <t>Overall length of program (as published in catalogue)</t>
  </si>
  <si>
    <t>Type of academic session (e.g., semester, quarter)</t>
  </si>
  <si>
    <t>Length of academic session (in weeks)</t>
  </si>
  <si>
    <t>Length of summer session in weeks (if different)</t>
  </si>
  <si>
    <t>Sequence of Courses</t>
  </si>
  <si>
    <t>Course Number</t>
  </si>
  <si>
    <t>Course Title</t>
  </si>
  <si>
    <t># lecture hours</t>
  </si>
  <si>
    <t># lab hours</t>
  </si>
  <si>
    <t># clinical hours</t>
  </si>
  <si>
    <t># field exper hours</t>
  </si>
  <si>
    <t># field intern hours</t>
  </si>
  <si>
    <t xml:space="preserve"># of courses = </t>
  </si>
  <si>
    <t xml:space="preserve"> months.</t>
  </si>
  <si>
    <t>Hover cursor above columns to see definitions ====&gt;</t>
  </si>
  <si>
    <t>Copy of Articulation Agreement (Standard I.A), as applicable</t>
  </si>
  <si>
    <t xml:space="preserve">APPENDIX H – </t>
  </si>
  <si>
    <t xml:space="preserve">APPENDIX I – </t>
  </si>
  <si>
    <t>Copy of the most recent college catalogue and any other documents related to Standard V.A.2.</t>
  </si>
  <si>
    <t xml:space="preserve">APPENDIX J – </t>
  </si>
  <si>
    <t>Additional materials (not provided in Appendix H) related to Standard V.A.3.</t>
  </si>
  <si>
    <t xml:space="preserve">APPENDIX K – </t>
  </si>
  <si>
    <t xml:space="preserve">APPENDIX L – </t>
  </si>
  <si>
    <t xml:space="preserve">Copy of the Consortium Agreement (Standard I.B) and/or </t>
  </si>
  <si>
    <t xml:space="preserve">APPENDIX M – </t>
  </si>
  <si>
    <t>Copies of the Advisory Committee minutes.</t>
  </si>
  <si>
    <t xml:space="preserve">APPENDIX N – </t>
  </si>
  <si>
    <t>Copies of the fully executed clinical/field affiliation agreements.</t>
  </si>
  <si>
    <t>Copies of the consortium governing body minutes.</t>
  </si>
  <si>
    <t>Copies of all Course Syllabi</t>
  </si>
  <si>
    <t># of files in Appendix H:</t>
  </si>
  <si>
    <t># of files in Appendix I:</t>
  </si>
  <si>
    <t># of files in Appendix J:</t>
  </si>
  <si>
    <t># of files in Appendix K:</t>
  </si>
  <si>
    <t># of files in Appendix L:</t>
  </si>
  <si>
    <t># of files in Appendix M:</t>
  </si>
  <si>
    <t># of files in Appendix N:</t>
  </si>
  <si>
    <t>Briefly describe the tracking system by which the program will collect the above data.</t>
  </si>
  <si>
    <t>Date on which the Medical Director APPROVED the above required numbers: (mm/dd/yyyy)</t>
  </si>
  <si>
    <t>Date on which the Advisory Committee ENDORSED the above required numbers: (mm/dd/yyyy)</t>
  </si>
  <si>
    <t>Title Page</t>
  </si>
  <si>
    <t>General Information</t>
  </si>
  <si>
    <t>Brief History</t>
  </si>
  <si>
    <t>Program Info</t>
  </si>
  <si>
    <t>Standard I</t>
  </si>
  <si>
    <t>Standard II</t>
  </si>
  <si>
    <t>Standard III</t>
  </si>
  <si>
    <t>Standard IV</t>
  </si>
  <si>
    <t>Standard V</t>
  </si>
  <si>
    <t xml:space="preserve"> (email)</t>
  </si>
  <si>
    <t xml:space="preserve"> (voice)</t>
  </si>
  <si>
    <t>214-703-8992</t>
  </si>
  <si>
    <t xml:space="preserve"> (FAX)</t>
  </si>
  <si>
    <r>
      <t xml:space="preserve">214-703-8445 </t>
    </r>
    <r>
      <rPr>
        <sz val="9"/>
        <color rgb="FF984806"/>
        <rFont val="Arial"/>
        <family val="2"/>
      </rPr>
      <t>ext 111</t>
    </r>
  </si>
  <si>
    <t>Write a brief description of the history and development of the program from its inception.  
Include significant events affecting the program.</t>
  </si>
  <si>
    <t>STANDARD II: Program Goals</t>
  </si>
  <si>
    <t>1. Students</t>
  </si>
  <si>
    <t>2. Graduates</t>
  </si>
  <si>
    <t>3. Faculty</t>
  </si>
  <si>
    <t>4. Sponsor administration</t>
  </si>
  <si>
    <t>5. Hospital/clinic representatives</t>
  </si>
  <si>
    <t>6. Physicians</t>
  </si>
  <si>
    <t>7. Employers</t>
  </si>
  <si>
    <t>9. Key governmental officials</t>
  </si>
  <si>
    <t>10. The public</t>
  </si>
  <si>
    <t>Community of Interest (CoI)</t>
  </si>
  <si>
    <t>NOTE: The Advisory Committee should have significant representation and input from non-program personnel.</t>
  </si>
  <si>
    <t>List of the individuals and the communities of interest that they represent on the program advisory committee (must include at least one representative from each required group).  The program may have additional members from any of the communities of interest.</t>
  </si>
  <si>
    <t>&lt;=== Hover cursor here to see definitions and explanations</t>
  </si>
  <si>
    <t>In what program document and page # is this goal published?</t>
  </si>
  <si>
    <t>Outcomes results</t>
  </si>
  <si>
    <t>Other (list)</t>
  </si>
  <si>
    <t>STANDARD III: Resources</t>
  </si>
  <si>
    <t>Are program resources sufficient to achieve program goals and outcomes?</t>
  </si>
  <si>
    <t>Filename for program director</t>
  </si>
  <si>
    <t>Filename for organizational chart</t>
  </si>
  <si>
    <t>Filename for medical director (MD)</t>
  </si>
  <si>
    <t>Filename for other personnel, if applicable</t>
  </si>
  <si>
    <t>Core Course?</t>
  </si>
  <si>
    <t>Are all core professional courses completed prior to students starting field internship?</t>
  </si>
  <si>
    <t>Are there additional Appendix D files?</t>
  </si>
  <si>
    <t>Are clinical resources sufficient to meet progam goals and outcomes</t>
  </si>
  <si>
    <t>How many total active clinical affiliates are used by the program?</t>
  </si>
  <si>
    <r>
      <t xml:space="preserve">Prepare </t>
    </r>
    <r>
      <rPr>
        <b/>
        <sz val="10"/>
        <color theme="1"/>
        <rFont val="Arial"/>
        <family val="2"/>
      </rPr>
      <t>job descriptions</t>
    </r>
    <r>
      <rPr>
        <sz val="10"/>
        <color theme="1"/>
        <rFont val="Arial"/>
        <family val="2"/>
      </rPr>
      <t xml:space="preserve"> for the program director, medical director, faculty, and other personnel (as applicable).</t>
    </r>
  </si>
  <si>
    <t>Are field experience/internship resources sufficient to meet progam goals and outcomes</t>
  </si>
  <si>
    <t>How many total active field experience/internship affiliates are used by the program?</t>
  </si>
  <si>
    <t>Does the program curriculum meet or exceed the latest edition of the National EMS Education Standards?</t>
  </si>
  <si>
    <t xml:space="preserve">APPENDIX B – </t>
  </si>
  <si>
    <t>Program Organizational Chart</t>
  </si>
  <si>
    <t>If the sponsor is a consortium, the organizational chart must reflect the consortium structure and personnel.</t>
  </si>
  <si>
    <t>See sample consortium org chart in the CoAEMSP consortium agreement template.</t>
  </si>
  <si>
    <t xml:space="preserve">See: </t>
  </si>
  <si>
    <t>Consortium agreement template</t>
  </si>
  <si>
    <t>Org chart filename</t>
  </si>
  <si>
    <t>Start with the chief executive officer.  Include all program Personnel and faculty, anyone named in the Self Study Report, and any other persons who have direct student contact except support science faculty.  Include the names and titles of all individuals shown.</t>
  </si>
  <si>
    <t>For Program Director</t>
  </si>
  <si>
    <t>Credentials:</t>
  </si>
  <si>
    <t>Do you have at least an earned baccalaurate degree?</t>
  </si>
  <si>
    <t>How many years have you served in this position?</t>
  </si>
  <si>
    <t xml:space="preserve"> years</t>
  </si>
  <si>
    <t>Filename of CV</t>
  </si>
  <si>
    <t>Program Director Qualifications:</t>
  </si>
  <si>
    <t>Program Director Responsibilities</t>
  </si>
  <si>
    <t>Are you fulfilling this responsibility?</t>
  </si>
  <si>
    <r>
      <t>Describe how you "</t>
    </r>
    <r>
      <rPr>
        <sz val="10"/>
        <color theme="5" tint="-0.499984740745262"/>
        <rFont val="Arial"/>
        <family val="2"/>
      </rPr>
      <t>have appropriate medical or allied health education, training, and experience</t>
    </r>
    <r>
      <rPr>
        <sz val="10"/>
        <color theme="1"/>
        <rFont val="Arial"/>
        <family val="2"/>
      </rPr>
      <t>".</t>
    </r>
  </si>
  <si>
    <r>
      <t>Describe how you are "</t>
    </r>
    <r>
      <rPr>
        <sz val="10"/>
        <color theme="5" tint="-0.499984740745262"/>
        <rFont val="Arial"/>
        <family val="2"/>
      </rPr>
      <t>knowledgeable about methods of instruction, testing and evaluation of students</t>
    </r>
    <r>
      <rPr>
        <sz val="10"/>
        <color theme="1"/>
        <rFont val="Arial"/>
        <family val="2"/>
      </rPr>
      <t>"</t>
    </r>
  </si>
  <si>
    <r>
      <t>Describe how you "</t>
    </r>
    <r>
      <rPr>
        <sz val="10"/>
        <color theme="5" tint="-0.499984740745262"/>
        <rFont val="Arial"/>
        <family val="2"/>
      </rPr>
      <t>have field experience in the delivery of out-of-hospital emergency care</t>
    </r>
    <r>
      <rPr>
        <sz val="10"/>
        <color theme="1"/>
        <rFont val="Arial"/>
        <family val="2"/>
      </rPr>
      <t>"</t>
    </r>
  </si>
  <si>
    <r>
      <t>Describe how you "</t>
    </r>
    <r>
      <rPr>
        <sz val="10"/>
        <color theme="5" tint="-0.499984740745262"/>
        <rFont val="Arial"/>
        <family val="2"/>
      </rPr>
      <t>have academic training and preparation related to emergency medical services at least equivalent to that of a paramedic</t>
    </r>
    <r>
      <rPr>
        <sz val="10"/>
        <color theme="1"/>
        <rFont val="Arial"/>
        <family val="2"/>
      </rPr>
      <t>"</t>
    </r>
  </si>
  <si>
    <r>
      <t>Are you responsible for "</t>
    </r>
    <r>
      <rPr>
        <sz val="10"/>
        <color theme="5" tint="-0.499984740745262"/>
        <rFont val="Arial"/>
        <family val="2"/>
      </rPr>
      <t xml:space="preserve">the administration, organization, and supervision of the educational </t>
    </r>
  </si>
  <si>
    <r>
      <rPr>
        <sz val="11"/>
        <color theme="5" tint="-0.499984740745262"/>
        <rFont val="Calibri"/>
        <family val="2"/>
        <scheme val="minor"/>
      </rPr>
      <t>program</t>
    </r>
    <r>
      <rPr>
        <sz val="11"/>
        <color theme="1"/>
        <rFont val="Calibri"/>
        <family val="2"/>
        <scheme val="minor"/>
      </rPr>
      <t>", including preceptor orientation/training?</t>
    </r>
  </si>
  <si>
    <r>
      <t>Are you responsible for "</t>
    </r>
    <r>
      <rPr>
        <sz val="10"/>
        <color theme="5" tint="-0.499984740745262"/>
        <rFont val="Arial"/>
        <family val="2"/>
      </rPr>
      <t>the continuous quality review and improvement of the educational program</t>
    </r>
    <r>
      <rPr>
        <sz val="10"/>
        <color theme="1"/>
        <rFont val="Arial"/>
        <family val="2"/>
      </rPr>
      <t>"</t>
    </r>
  </si>
  <si>
    <r>
      <t>Are you responsible for "</t>
    </r>
    <r>
      <rPr>
        <sz val="10"/>
        <color theme="5" tint="-0.499984740745262"/>
        <rFont val="Arial"/>
        <family val="2"/>
      </rPr>
      <t>long range planning and ongoing development of the program</t>
    </r>
    <r>
      <rPr>
        <sz val="10"/>
        <color theme="1"/>
        <rFont val="Arial"/>
        <family val="2"/>
      </rPr>
      <t>"</t>
    </r>
  </si>
  <si>
    <r>
      <t>Are you responsible for "</t>
    </r>
    <r>
      <rPr>
        <sz val="10"/>
        <color theme="5" tint="-0.499984740745262"/>
        <rFont val="Arial"/>
        <family val="2"/>
      </rPr>
      <t>cooperative involvement with the medical director</t>
    </r>
    <r>
      <rPr>
        <sz val="10"/>
        <color theme="1"/>
        <rFont val="Arial"/>
        <family val="2"/>
      </rPr>
      <t>"</t>
    </r>
  </si>
  <si>
    <r>
      <t>Are you responsible for "</t>
    </r>
    <r>
      <rPr>
        <sz val="10"/>
        <color theme="5" tint="-0.499984740745262"/>
        <rFont val="Arial"/>
        <family val="2"/>
      </rPr>
      <t>adequate controls to assure the quality of the delegated responsibilities</t>
    </r>
    <r>
      <rPr>
        <sz val="10"/>
        <color theme="1"/>
        <rFont val="Arial"/>
        <family val="2"/>
      </rPr>
      <t>"</t>
    </r>
  </si>
  <si>
    <t>Program Director Workload</t>
  </si>
  <si>
    <t>APPENDIX C – Program Personnel</t>
  </si>
  <si>
    <t>STANDARD IV: Student and Graduate Evaluation/Assessment</t>
  </si>
  <si>
    <t>Number of course syllabi copied to Appendix H.</t>
  </si>
  <si>
    <t>p+ determining the % of students who answered the item correctly?</t>
  </si>
  <si>
    <t>discrimination index correlating the item performance to the overall exam?</t>
  </si>
  <si>
    <t>to ensure that the items match the program objectives?</t>
  </si>
  <si>
    <t>If using a commercial testing product, has the program reviewed the test items</t>
  </si>
  <si>
    <t>STANDARD V: Fair Practices</t>
  </si>
  <si>
    <t>Are admissions non-discriminatory, and made in accordance with defined and published practices?</t>
  </si>
  <si>
    <t>Does the Paramedic program disclose technical standards in compliance with ADA?</t>
  </si>
  <si>
    <t>Are all activities required in the program educational?</t>
  </si>
  <si>
    <t>Disclosures</t>
  </si>
  <si>
    <t>Source Document(s)</t>
  </si>
  <si>
    <t>Page</t>
  </si>
  <si>
    <t>#</t>
  </si>
  <si>
    <t>Page #</t>
  </si>
  <si>
    <t>Admission policies and practices</t>
  </si>
  <si>
    <t>Policies on advanced placement</t>
  </si>
  <si>
    <t>Tuition, fees, and other program costs</t>
  </si>
  <si>
    <t>Policies and procedures for student withdrawal</t>
  </si>
  <si>
    <t>Policies and procedures for refunds of tuition/fees</t>
  </si>
  <si>
    <t>Academic calendar</t>
  </si>
  <si>
    <t>Student grievance procedure</t>
  </si>
  <si>
    <t>Criteria for successful completion of each segment of the program</t>
  </si>
  <si>
    <t>Criteria for graduation</t>
  </si>
  <si>
    <t>Non-discrimination policy for student admissions</t>
  </si>
  <si>
    <t>Non-discrimination policy for faculty employment</t>
  </si>
  <si>
    <t>Policies and procedures to safeguard student health and safety</t>
  </si>
  <si>
    <t>APPENDIX A – Resource Assessment</t>
  </si>
  <si>
    <t>Listed Purpose statements and Measurement Systems are minimally required.  Programs may write additional Purpose statements and/or add Measurement Systems for resource(s).</t>
  </si>
  <si>
    <t>At a minimum, programs are required to use the survey items contained in the Student Resource Survey and the Program Personnel Resource Survey.</t>
  </si>
  <si>
    <t>FACULTY</t>
  </si>
  <si>
    <t>MEDICAL DIRECTOR</t>
  </si>
  <si>
    <t>SUPPORT PERSONNEL (clerical, academic, ancillary)</t>
  </si>
  <si>
    <t>CURRICULUM</t>
  </si>
  <si>
    <t>FINANCIAL RESOURCES (fiscal support, acquisition /maintenance of equipment /supplies, continuing education)</t>
  </si>
  <si>
    <t>FACILITIES (classroom, lab, offices, ancillary)</t>
  </si>
  <si>
    <t>EQUIPMENT /SUPPLIES</t>
  </si>
  <si>
    <t>CLINICAL/FIELD INTERNSHIP RESOURCES (affiliations)</t>
  </si>
  <si>
    <t>LEARNING RESOURCES (print, electronic reference materials; computer resources)</t>
  </si>
  <si>
    <t>FACULTY/STAFF CONTINUING EDUCATION</t>
  </si>
  <si>
    <t>Provide instruction, supervision, and timely assessments of student progress in meeting program requirements.
Work with advisory committee, administration, clinical/field internship affiliates and communities of interest to enhance the program.</t>
  </si>
  <si>
    <t>Fulfill responsibilities specified in accreditation Standard III.B.2.a.</t>
  </si>
  <si>
    <t>Provide support personnel/services to ensure achievement of program goals and outcomes (e.g. admissions, registrar, advising, tutoring, clerical)</t>
  </si>
  <si>
    <t>Provide specialty core and support courses to ensure the achievement of program goals and learning domains.
Meet or exceed the content and competency demands of the latest edition of the documents referenced in Standard III.C.</t>
  </si>
  <si>
    <t>Provide fiscal support for personnel, acquisition and maintenance of equipment/supplies, and faculty/staff continuing education.</t>
  </si>
  <si>
    <t>Provide adequate classroom, laboratory, and ancillary facilities for students and faculty.</t>
  </si>
  <si>
    <t>Provide a variety of equipment and supplies to prepare students for clinical/field internship experiences.</t>
  </si>
  <si>
    <t>Provide a variety of clinical/field internship experiences to achieve the program goals and outcomes.</t>
  </si>
  <si>
    <t>Provide learning resources to support student learning and faculty instruction.</t>
  </si>
  <si>
    <t>Provide time and resources for faculty and staff continuing education to maintain current knowledge and practice.</t>
  </si>
  <si>
    <t>1. Program Personnel Resource Survey
2. Student Resource Survey</t>
  </si>
  <si>
    <t xml:space="preserve">1. Program Personnel Resource Survey
</t>
  </si>
  <si>
    <t>Student Resource Survey</t>
  </si>
  <si>
    <t>Program Personnel Resource Survey</t>
  </si>
  <si>
    <r>
      <t>(C)</t>
    </r>
    <r>
      <rPr>
        <sz val="10"/>
        <rFont val="Arial"/>
        <family val="2"/>
      </rPr>
      <t xml:space="preserve">
</t>
    </r>
    <r>
      <rPr>
        <b/>
        <sz val="10"/>
        <rFont val="Arial"/>
        <family val="2"/>
      </rPr>
      <t>MEASUREMENT SYSTEM</t>
    </r>
    <r>
      <rPr>
        <sz val="10"/>
        <rFont val="Arial"/>
        <family val="2"/>
      </rPr>
      <t xml:space="preserve">
(types of measurements)</t>
    </r>
  </si>
  <si>
    <r>
      <rPr>
        <b/>
        <sz val="10"/>
        <color rgb="FFC00000"/>
        <rFont val="Arial"/>
        <family val="2"/>
      </rPr>
      <t xml:space="preserve">(A)
</t>
    </r>
    <r>
      <rPr>
        <sz val="10"/>
        <color theme="1"/>
        <rFont val="Arial"/>
        <family val="2"/>
      </rPr>
      <t xml:space="preserve">
</t>
    </r>
    <r>
      <rPr>
        <b/>
        <sz val="10"/>
        <color theme="1"/>
        <rFont val="Arial"/>
        <family val="2"/>
      </rPr>
      <t xml:space="preserve">RESOURCE
</t>
    </r>
  </si>
  <si>
    <r>
      <t xml:space="preserve">(B)
</t>
    </r>
    <r>
      <rPr>
        <b/>
        <sz val="10"/>
        <rFont val="Arial"/>
        <family val="2"/>
      </rPr>
      <t>PURPOSE(S)</t>
    </r>
    <r>
      <rPr>
        <sz val="10"/>
        <rFont val="Arial"/>
        <family val="2"/>
      </rPr>
      <t xml:space="preserve">
(Role(s) of the resource in the program)
</t>
    </r>
  </si>
  <si>
    <r>
      <t xml:space="preserve">(F)
</t>
    </r>
    <r>
      <rPr>
        <b/>
        <sz val="10"/>
        <rFont val="Arial"/>
        <family val="2"/>
      </rPr>
      <t xml:space="preserve">
ACTION PLAN / FOLLOW UP</t>
    </r>
    <r>
      <rPr>
        <sz val="10"/>
        <rFont val="Arial"/>
        <family val="2"/>
      </rPr>
      <t xml:space="preserve">
(What is to be done, Who is responsible, Due Date, Expected result)</t>
    </r>
  </si>
  <si>
    <r>
      <t>(D)</t>
    </r>
    <r>
      <rPr>
        <b/>
        <sz val="10"/>
        <rFont val="Arial"/>
        <family val="2"/>
      </rPr>
      <t xml:space="preserve">
DATE (S) OF MEASUREMENT</t>
    </r>
    <r>
      <rPr>
        <sz val="10"/>
        <rFont val="Arial"/>
        <family val="2"/>
      </rPr>
      <t xml:space="preserve">
</t>
    </r>
    <r>
      <rPr>
        <sz val="8"/>
        <rFont val="Arial"/>
        <family val="2"/>
      </rPr>
      <t>(the time during the year when data is collected  (e.g., month(s))</t>
    </r>
  </si>
  <si>
    <r>
      <t xml:space="preserve">(E)
</t>
    </r>
    <r>
      <rPr>
        <b/>
        <sz val="10"/>
        <rFont val="Arial"/>
        <family val="2"/>
      </rPr>
      <t>RESULTS and ANALYSIS</t>
    </r>
    <r>
      <rPr>
        <sz val="10"/>
        <rFont val="Arial"/>
        <family val="2"/>
      </rPr>
      <t xml:space="preserve">
(Include the # meeting the cut score and the # that fell below the cut score)</t>
    </r>
  </si>
  <si>
    <t>Medical Director Qualifications:</t>
  </si>
  <si>
    <t>Do you have experience and current knowledge of emergency care of acutely ill and injured patients?</t>
  </si>
  <si>
    <r>
      <t>Describe how you are "</t>
    </r>
    <r>
      <rPr>
        <sz val="10"/>
        <color theme="5" tint="-0.499984740745262"/>
        <rFont val="Arial"/>
        <family val="2"/>
      </rPr>
      <t>an active member of the local medical community and participate in professional  activities related to out-of-hospital care</t>
    </r>
    <r>
      <rPr>
        <sz val="10"/>
        <color theme="1"/>
        <rFont val="Arial"/>
        <family val="2"/>
      </rPr>
      <t>."</t>
    </r>
  </si>
  <si>
    <t>Medical Director Responsibilities</t>
  </si>
  <si>
    <r>
      <t>Are you responsible for "</t>
    </r>
    <r>
      <rPr>
        <sz val="10"/>
        <color theme="5" tint="-0.499984740745262"/>
        <rFont val="Arial"/>
        <family val="2"/>
      </rPr>
      <t xml:space="preserve">review and approval of the educational content of the program curriculum </t>
    </r>
  </si>
  <si>
    <t xml:space="preserve">Yrs in </t>
  </si>
  <si>
    <t>Position</t>
  </si>
  <si>
    <t>Didactic</t>
  </si>
  <si>
    <t>or Lab?</t>
  </si>
  <si>
    <t>Full- or</t>
  </si>
  <si>
    <t>Week</t>
  </si>
  <si>
    <t>% of time</t>
  </si>
  <si>
    <t>Lab</t>
  </si>
  <si>
    <t>Degrees and Credentials</t>
  </si>
  <si>
    <t>Avg # Hrs/</t>
  </si>
  <si>
    <t>APPENDIX E – Clinical Affiliate Institutional Data Form</t>
  </si>
  <si>
    <t>Complete as many of these forms as necessary to report data on all clinical affiliates</t>
  </si>
  <si>
    <t>City, State Zip</t>
  </si>
  <si>
    <t>Name of program's on-site liaison:</t>
  </si>
  <si>
    <t>Is there a signed, current affiliation agreement?</t>
  </si>
  <si>
    <t>Has the on-site liaison completed preceptor orientation?</t>
  </si>
  <si>
    <t>Has the on-site liaison provided guidance to other preceptors?</t>
  </si>
  <si>
    <t>Complete the table below for any of the rotations in which students participate.</t>
  </si>
  <si>
    <t>Rotation</t>
  </si>
  <si>
    <t>Emergency Dept.</t>
  </si>
  <si>
    <t>Operating Room</t>
  </si>
  <si>
    <t>CCU/ICU</t>
  </si>
  <si>
    <t>Pediatrics</t>
  </si>
  <si>
    <t>Psychiatry</t>
  </si>
  <si>
    <t>Obstetrics</t>
  </si>
  <si>
    <t>Average # of Patient Visits per year</t>
  </si>
  <si>
    <t>Length of Shift (in hours)</t>
  </si>
  <si>
    <t>Average # Shifts by each Student</t>
  </si>
  <si>
    <t>average # runs per shift for a student</t>
  </si>
  <si>
    <t>Type of Call</t>
  </si>
  <si>
    <t># trauma calls</t>
  </si>
  <si>
    <t># pediatric calls</t>
  </si>
  <si>
    <t># cardiac arrests</t>
  </si>
  <si>
    <t># cardiac calls (less cardiac arrest)</t>
  </si>
  <si>
    <t>Average # of shifts by each student</t>
  </si>
  <si>
    <t>Complete the table below for any of the types of runs in which students participate.</t>
  </si>
  <si>
    <t>Preceptor Name</t>
  </si>
  <si>
    <t xml:space="preserve">Filename in Appendix F  </t>
  </si>
  <si>
    <t>Date Completed Preceptor Training
(mm/dd/yyyy)</t>
  </si>
  <si>
    <t>If training has not been completed, enter "pending" in the date competed column.</t>
  </si>
  <si>
    <r>
      <t xml:space="preserve">List </t>
    </r>
    <r>
      <rPr>
        <b/>
        <sz val="11"/>
        <color rgb="FF008000"/>
        <rFont val="Calibri"/>
        <family val="2"/>
        <scheme val="minor"/>
      </rPr>
      <t>ALL</t>
    </r>
    <r>
      <rPr>
        <sz val="11"/>
        <color rgb="FF008000"/>
        <rFont val="Calibri"/>
        <family val="2"/>
        <scheme val="minor"/>
      </rPr>
      <t xml:space="preserve"> the program's Preceptors at this affiliate and the date of completion of the preceptor training.</t>
    </r>
  </si>
  <si>
    <t>APPENDIX F – Field Experience/Internship Institutional Data Form</t>
  </si>
  <si>
    <t>Complete as many of these forms as necessary to report data on all field experience/internship affiliates.</t>
  </si>
  <si>
    <t>For additional preceptors, prepare a list with the name and completion date</t>
  </si>
  <si>
    <t>Distance from program: (in miles)</t>
  </si>
  <si>
    <t>Is there a program track offered primarily in the daytime?</t>
  </si>
  <si>
    <t>Is there a program track offered primarily in the evening?</t>
  </si>
  <si>
    <t>Is there a program track offered primarily on the weekends?</t>
  </si>
  <si>
    <t>28.</t>
  </si>
  <si>
    <t xml:space="preserve">Complete APPENDIX C (in this workbook) for program personnel, including workload assignments for the prior 12 months. </t>
  </si>
  <si>
    <t>Are students ever substituted for staff (including field experience/internship runs)?</t>
  </si>
  <si>
    <r>
      <t>Standard II.C. states the minimum expectation goal as:  “</t>
    </r>
    <r>
      <rPr>
        <sz val="10"/>
        <color rgb="FF008000"/>
        <rFont val="Arial"/>
        <family val="2"/>
      </rPr>
      <t>To prepare competent entry-level Emergency Medical Technician-Paramedics in the cognitive (knowledge), psychomotor (skills), and affective (behavior) learning domains</t>
    </r>
    <r>
      <rPr>
        <sz val="10"/>
        <color theme="1"/>
        <rFont val="Arial"/>
        <family val="2"/>
      </rPr>
      <t>..”</t>
    </r>
  </si>
  <si>
    <t>Click inside the text box to enter/edit or copy/paste text (there is no spell-check).</t>
  </si>
  <si>
    <t>It is recommended to compose your text in a wordprocessor, then copy and paste into the text box below.</t>
  </si>
  <si>
    <t xml:space="preserve"> with an easily identifiable filename.</t>
  </si>
  <si>
    <t>with easily identifiable filenames.</t>
  </si>
  <si>
    <t xml:space="preserve"> easily identifiable filenames.</t>
  </si>
  <si>
    <t>document that all graduates have achieved the program required minimum numbers?</t>
  </si>
  <si>
    <t>Does the program have a system to track the students' performance of the required procedures (see Appendix G) to</t>
  </si>
  <si>
    <t>Type of Sponsoring Institution or Consortium member:</t>
  </si>
  <si>
    <t>Certificate/Diploma</t>
  </si>
  <si>
    <t>Associate Degree</t>
  </si>
  <si>
    <t>Baccalaureate Degree</t>
  </si>
  <si>
    <t>Master's Degree</t>
  </si>
  <si>
    <t>Does the progam have any additional communties of interest?</t>
  </si>
  <si>
    <t>Indicate methods by which program ensures it continues to meet needs and expectations of the communities of interest.</t>
  </si>
  <si>
    <t>Clinical and Field Experience/Internship Preceptor Orientation/Training</t>
  </si>
  <si>
    <t>Self-Study Report</t>
  </si>
  <si>
    <t>sponsor and all other entities that participate in the education of the students?</t>
  </si>
  <si>
    <t>Is there a formal, signed affiliation agreement or memorandum of understanding between the</t>
  </si>
  <si>
    <t>Hover cursor here for explanations ==&gt;</t>
  </si>
  <si>
    <t>Type of award(s) upon program completion (check ALL that apply)</t>
  </si>
  <si>
    <t>Distance Education</t>
  </si>
  <si>
    <t>15</t>
  </si>
  <si>
    <t>Does the program engage in distance education (DE)?</t>
  </si>
  <si>
    <t>NOTE: The sponsor name MUST match verbatim in all accreditation documents.</t>
  </si>
  <si>
    <t xml:space="preserve"> (e.g., PhD, EdD)</t>
  </si>
  <si>
    <t xml:space="preserve"> (e.g., PhD, MEd)</t>
  </si>
  <si>
    <t xml:space="preserve"> (e.g., BS, NRP)</t>
  </si>
  <si>
    <t xml:space="preserve"> (e.g., NRP, RN)</t>
  </si>
  <si>
    <t>List the other certificate and degree health professions programs (not continuing education/refresher or "card" courses) sponsored by this institution/consortium.</t>
  </si>
  <si>
    <t>Graduate Surveys (see the required CoAEMSP template)</t>
  </si>
  <si>
    <t>Filename for full-time faculty</t>
  </si>
  <si>
    <t>Filename for part-time faculty</t>
  </si>
  <si>
    <t>Do you routinely assign more than 1 student to an EMS unit?</t>
  </si>
  <si>
    <t># medical calls</t>
  </si>
  <si>
    <t>APPENDIX O – Out of State Education</t>
  </si>
  <si>
    <t>Clinical</t>
  </si>
  <si>
    <t>Field</t>
  </si>
  <si>
    <t>Type of Educational Activity in State</t>
  </si>
  <si>
    <t>List All States
with Students</t>
  </si>
  <si>
    <t>CoAEMSP provides an example of Advisory Committee agenda and checklist:</t>
  </si>
  <si>
    <t>Agenda and Checklist</t>
  </si>
  <si>
    <t>Advisory Committee (see Agenda and Checklist)</t>
  </si>
  <si>
    <t>Employer Surveys (see the required CoAEMSP template)</t>
  </si>
  <si>
    <t>&lt;=== Hover cursor here for definition</t>
  </si>
  <si>
    <t>CoAEMSP has an example of a Terminal Competency form that can be used by programs.  See ===&gt;</t>
  </si>
  <si>
    <t>Terminal Competency Form</t>
  </si>
  <si>
    <t>Course Syllabus</t>
  </si>
  <si>
    <t>CoAEMSP has a sample course syllabus.         See ===&gt;</t>
  </si>
  <si>
    <r>
      <t xml:space="preserve">Policies and procedures for performing clincal/field experience/internship work while enrolled in the program                            </t>
    </r>
    <r>
      <rPr>
        <sz val="10"/>
        <color theme="1" tint="0.499984740745262"/>
        <rFont val="Arial"/>
        <family val="2"/>
      </rPr>
      <t xml:space="preserve"> (Hover for definition)</t>
    </r>
  </si>
  <si>
    <t>The Advisory Committee is involved in both assessing the resources and reviewing the results.</t>
  </si>
  <si>
    <t>CoAEMSP provides an example  of an organizational chart.                                 See ====&gt;</t>
  </si>
  <si>
    <t>The list of courses presented here constitutes the official accredited program.  
All courses listed must be successfully completed in order for the student to graduate and receive the award (e.g., certificate, degree)</t>
  </si>
  <si>
    <t># Students typically assigned simultaneously</t>
  </si>
  <si>
    <t>&lt;=== Hover for definition</t>
  </si>
  <si>
    <t>&lt;=== Hovering your cursor over a cell with a red triangle in upper right corner reveals text.  Try it.</t>
  </si>
  <si>
    <t>My Name:</t>
  </si>
  <si>
    <t>Date of Submission:</t>
  </si>
  <si>
    <t>Is the program completely distance education (DE)?</t>
  </si>
  <si>
    <t>Appendix A (complete in this workbook or submit program copy)</t>
  </si>
  <si>
    <t>Programs must track at least all of the procedures listed below.</t>
  </si>
  <si>
    <t>Have key on-site personnel completed preceptor orientation?</t>
  </si>
  <si>
    <t>Name and Credentials of the Individual 
Representing the Communities of Interest</t>
  </si>
  <si>
    <t>NOTE: Row heights may be manually adjusted to display all the text contained in cells.</t>
  </si>
  <si>
    <t>Which of the following activities were used in the curriculum content development?</t>
  </si>
  <si>
    <t xml:space="preserve">a. </t>
  </si>
  <si>
    <t xml:space="preserve">b. </t>
  </si>
  <si>
    <t xml:space="preserve">c. </t>
  </si>
  <si>
    <t xml:space="preserve">d. </t>
  </si>
  <si>
    <t>Comparison with national documents</t>
  </si>
  <si>
    <t>Review and approval by Medical Director</t>
  </si>
  <si>
    <t>Review and approval by program faculty</t>
  </si>
  <si>
    <t>Discussion with program Advisory Committee</t>
  </si>
  <si>
    <t xml:space="preserve"> e. </t>
  </si>
  <si>
    <t>Local job analysis to determine required competencies</t>
  </si>
  <si>
    <t xml:space="preserve">f. </t>
  </si>
  <si>
    <t>Other (specify)</t>
  </si>
  <si>
    <t>Does the program adminster a comprehensive, summative evaluation that includes affective?</t>
  </si>
  <si>
    <t>Does the program administer a comprehensive, summative evaluation that includes cognitive?</t>
  </si>
  <si>
    <t>Name of college that will send the transcript?</t>
  </si>
  <si>
    <t>&lt;=== Hover for Standards langauge</t>
  </si>
  <si>
    <t>Copies of Faculty Evaluation Self Study Report Questionnaires, including those completed by Advisory Committee members.</t>
  </si>
  <si>
    <r>
      <rPr>
        <b/>
        <sz val="10"/>
        <color theme="1"/>
        <rFont val="Arial"/>
        <family val="2"/>
      </rPr>
      <t>Chief Executive Officer</t>
    </r>
    <r>
      <rPr>
        <sz val="10"/>
        <color theme="1"/>
        <rFont val="Arial"/>
        <family val="2"/>
      </rPr>
      <t xml:space="preserve"> of the program sponsor</t>
    </r>
  </si>
  <si>
    <t># of any other paid paramedic instructional personnel?</t>
  </si>
  <si>
    <t># of unpaid paramedic didactic and/or lab faculty?</t>
  </si>
  <si>
    <t># of paramedic clinical affilites?</t>
  </si>
  <si>
    <t># of paramedic field experience/internship affiliates?</t>
  </si>
  <si>
    <t># of paramedic field experience/intership preceptors?</t>
  </si>
  <si>
    <t>Does the program do any paramedic education in other state(s)?</t>
  </si>
  <si>
    <t>Does the program administer a comprehensive, summative evaluation that includes psychomotor?</t>
  </si>
  <si>
    <t>Does the program have a protocol to review "triggered" items?</t>
  </si>
  <si>
    <t>Does the program modify/delete items based on the review protocol?</t>
  </si>
  <si>
    <r>
      <t xml:space="preserve">Are there established "trigger points" for item analysis?         </t>
    </r>
    <r>
      <rPr>
        <sz val="10"/>
        <color theme="1" tint="0.499984740745262"/>
        <rFont val="Arial"/>
        <family val="2"/>
      </rPr>
      <t xml:space="preserve"> (Hover for definition)</t>
    </r>
  </si>
  <si>
    <t>Does the program perform item analysis on its major cognitive exams…</t>
  </si>
  <si>
    <t>For each academic session (e.g., semester, quarter, session, module) in the last 12 months, indicate the workload assignments.</t>
  </si>
  <si>
    <t>Branch of the United States Armed Forces (Standard I.A.5)</t>
  </si>
  <si>
    <t>8. Police and/or fire services</t>
  </si>
  <si>
    <t>&lt;=== Hover cursor here for information</t>
  </si>
  <si>
    <t>Is the progression of learning: didactic/lecture integrated with or followed by clinical/field experience followed</t>
  </si>
  <si>
    <t>by the capstone field internship, which must occur after all core didactic, laboratory, and clinical experience?</t>
  </si>
  <si>
    <t>Does the capstone field internship provide the student with an opportunity to serve as team leader in a variety of</t>
  </si>
  <si>
    <t>pre-hospital advanced life support emergency medical situations?</t>
  </si>
  <si>
    <t>Does the program use the CoEMSP resource assessment tools and collect information from at least students, faculty,</t>
  </si>
  <si>
    <t>Medical Director(s), and advisory committee members, at least annually?</t>
  </si>
  <si>
    <r>
      <t>Are you responsible for "</t>
    </r>
    <r>
      <rPr>
        <sz val="10"/>
        <color theme="5" tint="-0.499984740745262"/>
        <rFont val="Arial"/>
        <family val="2"/>
      </rPr>
      <t>the effectiveness of the program, including instruction and faculty, with</t>
    </r>
    <r>
      <rPr>
        <sz val="10"/>
        <color rgb="FF008000"/>
        <rFont val="Arial"/>
        <family val="2"/>
      </rPr>
      <t xml:space="preserve"> </t>
    </r>
  </si>
  <si>
    <r>
      <rPr>
        <sz val="10"/>
        <color theme="5" tint="-0.499984740745262"/>
        <rFont val="Arial"/>
        <family val="2"/>
      </rPr>
      <t xml:space="preserve"> systems in place to demonstrate the effectiveness of the program</t>
    </r>
    <r>
      <rPr>
        <sz val="10"/>
        <color theme="1"/>
        <rFont val="Arial"/>
        <family val="2"/>
      </rPr>
      <t>"</t>
    </r>
  </si>
  <si>
    <r>
      <t>Are you responsible for "</t>
    </r>
    <r>
      <rPr>
        <sz val="10"/>
        <color theme="5" tint="-0.499984740745262"/>
        <rFont val="Arial"/>
        <family val="2"/>
      </rPr>
      <t>the orientation/training and supervision of clinical and field</t>
    </r>
  </si>
  <si>
    <t>internship preceptors?"</t>
  </si>
  <si>
    <t>Do you delegate program director responsibilities to another individual?</t>
  </si>
  <si>
    <t>Academic</t>
  </si>
  <si>
    <t>Calendar</t>
  </si>
  <si>
    <t>Start Date</t>
  </si>
  <si>
    <t>End Date</t>
  </si>
  <si>
    <t>Avg Total Hours</t>
  </si>
  <si>
    <t># of teaching</t>
  </si>
  <si>
    <t># of clinical</t>
  </si>
  <si>
    <t># program</t>
  </si>
  <si>
    <t># of hrs/wk on</t>
  </si>
  <si>
    <t>Session</t>
  </si>
  <si>
    <t>Year</t>
  </si>
  <si>
    <t>mm/dd/yyyy</t>
  </si>
  <si>
    <t>Worked/wk</t>
  </si>
  <si>
    <t>hours/wk</t>
  </si>
  <si>
    <t>field related</t>
  </si>
  <si>
    <t>director admin</t>
  </si>
  <si>
    <t>other duties</t>
  </si>
  <si>
    <t>for appropriateness, medical accuracy, and reflection of current evidence-informed</t>
  </si>
  <si>
    <r>
      <t>Are you responsible for "</t>
    </r>
    <r>
      <rPr>
        <sz val="10"/>
        <color theme="5" tint="-0.499984740745262"/>
        <rFont val="Arial"/>
        <family val="2"/>
      </rPr>
      <t xml:space="preserve">review and approval of the required minimum numbers for each of the </t>
    </r>
  </si>
  <si>
    <r>
      <rPr>
        <sz val="10"/>
        <color theme="5" tint="-0.499984740745262"/>
        <rFont val="Arial"/>
        <family val="2"/>
      </rPr>
      <t>required patient contacts and procedures listed in these Standards</t>
    </r>
    <r>
      <rPr>
        <sz val="10"/>
        <color theme="1"/>
        <rFont val="Arial"/>
        <family val="2"/>
      </rPr>
      <t>"?</t>
    </r>
  </si>
  <si>
    <r>
      <t>pre-hospital or emergency care practice</t>
    </r>
    <r>
      <rPr>
        <sz val="10"/>
        <rFont val="Arial"/>
        <family val="2"/>
      </rPr>
      <t>"?</t>
    </r>
  </si>
  <si>
    <r>
      <t>Are you responsible for "</t>
    </r>
    <r>
      <rPr>
        <sz val="10"/>
        <color theme="5" tint="-0.499984740745262"/>
        <rFont val="Arial"/>
        <family val="2"/>
      </rPr>
      <t xml:space="preserve">review and approval of the instruments and processes used to evaluate </t>
    </r>
  </si>
  <si>
    <r>
      <t>students in didactic, laboratory, clinical, and field internship</t>
    </r>
    <r>
      <rPr>
        <sz val="10"/>
        <rFont val="Arial"/>
        <family val="2"/>
      </rPr>
      <t>"?</t>
    </r>
  </si>
  <si>
    <r>
      <t>Are you responsible for "</t>
    </r>
    <r>
      <rPr>
        <sz val="10"/>
        <color theme="5" tint="-0.499984740745262"/>
        <rFont val="Arial"/>
        <family val="2"/>
      </rPr>
      <t>review of the progress of each student throughout the program, and</t>
    </r>
    <r>
      <rPr>
        <sz val="10"/>
        <color theme="1"/>
        <rFont val="Arial"/>
        <family val="2"/>
      </rPr>
      <t xml:space="preserve"> </t>
    </r>
  </si>
  <si>
    <r>
      <rPr>
        <sz val="10"/>
        <color theme="5" tint="-0.499984740745262"/>
        <rFont val="Arial"/>
        <family val="2"/>
      </rPr>
      <t>assisting in the determination of appropriate corrective measures, when necessary</t>
    </r>
    <r>
      <rPr>
        <sz val="10"/>
        <color theme="1"/>
        <rFont val="Arial"/>
        <family val="2"/>
      </rPr>
      <t>"?</t>
    </r>
  </si>
  <si>
    <r>
      <t>Are you responsible for "</t>
    </r>
    <r>
      <rPr>
        <sz val="10"/>
        <color theme="5" tint="-0.499984740745262"/>
        <rFont val="Arial"/>
        <family val="2"/>
      </rPr>
      <t>ensuring the competence of each graduate of the program in the</t>
    </r>
    <r>
      <rPr>
        <sz val="10"/>
        <color theme="1"/>
        <rFont val="Arial"/>
        <family val="2"/>
      </rPr>
      <t>"</t>
    </r>
  </si>
  <si>
    <r>
      <rPr>
        <sz val="10"/>
        <color theme="5" tint="-0.499984740745262"/>
        <rFont val="Arial"/>
        <family val="2"/>
      </rPr>
      <t>cognitive, psychomotor, and affective domains</t>
    </r>
    <r>
      <rPr>
        <sz val="10"/>
        <color theme="1"/>
        <rFont val="Arial"/>
        <family val="2"/>
      </rPr>
      <t>"?</t>
    </r>
  </si>
  <si>
    <r>
      <rPr>
        <sz val="10"/>
        <color theme="5" tint="-0.499984740745262"/>
        <rFont val="Arial"/>
        <family val="2"/>
      </rPr>
      <t>responsibillities delegated to another qualified physician</t>
    </r>
    <r>
      <rPr>
        <sz val="10"/>
        <color theme="1"/>
        <rFont val="Arial"/>
        <family val="2"/>
      </rPr>
      <t>"?</t>
    </r>
  </si>
  <si>
    <r>
      <t>Are you responsible for "</t>
    </r>
    <r>
      <rPr>
        <sz val="10"/>
        <color theme="5" tint="-0.499984740745262"/>
        <rFont val="Arial"/>
        <family val="2"/>
      </rPr>
      <t>ensuring the effectiveness and quality of any Medical Director</t>
    </r>
  </si>
  <si>
    <r>
      <t>Are you responsible for "</t>
    </r>
    <r>
      <rPr>
        <sz val="10"/>
        <color theme="5" tint="-0.499984740745262"/>
        <rFont val="Arial"/>
        <family val="2"/>
      </rPr>
      <t>engaging in cooperative involvement with the program director</t>
    </r>
    <r>
      <rPr>
        <sz val="10"/>
        <color theme="1"/>
        <rFont val="Arial"/>
        <family val="2"/>
      </rPr>
      <t>"?</t>
    </r>
  </si>
  <si>
    <r>
      <t>Are you responsible for "</t>
    </r>
    <r>
      <rPr>
        <sz val="10"/>
        <color theme="5" tint="-0.499984740745262"/>
        <rFont val="Arial"/>
        <family val="2"/>
      </rPr>
      <t>ensuring educational interaction of physicians with students</t>
    </r>
    <r>
      <rPr>
        <sz val="10"/>
        <color theme="1"/>
        <rFont val="Arial"/>
        <family val="2"/>
      </rPr>
      <t>"?</t>
    </r>
  </si>
  <si>
    <t>Are you currently licensed as a physician and authorized to practice in the location of the program?</t>
  </si>
  <si>
    <t xml:space="preserve">Do you have adequate training or experience in the delivery of out-of-hospital emergency care, </t>
  </si>
  <si>
    <t xml:space="preserve">including the proper care and transport of patients, medical direction, and quality improvement in </t>
  </si>
  <si>
    <t>out-of-hospital care?</t>
  </si>
  <si>
    <t xml:space="preserve">Are you knowledgeable about the education of the Emergency Medical Services Professions, </t>
  </si>
  <si>
    <t>including professional, legislative and regulatory issues regarding the education of the Emergency</t>
  </si>
  <si>
    <t xml:space="preserve"> Medical Services Professions?</t>
  </si>
  <si>
    <r>
      <rPr>
        <sz val="10"/>
        <color theme="5" tint="-0.499984740745262"/>
        <rFont val="Arial"/>
        <family val="2"/>
      </rPr>
      <t xml:space="preserve"> and about evidenced-informed clinical practice</t>
    </r>
    <r>
      <rPr>
        <sz val="10"/>
        <color theme="1"/>
        <rFont val="Arial"/>
        <family val="2"/>
      </rPr>
      <t>"</t>
    </r>
  </si>
  <si>
    <r>
      <t>Describe how you are "</t>
    </r>
    <r>
      <rPr>
        <sz val="10"/>
        <color theme="5" tint="-0.499984740745262"/>
        <rFont val="Arial"/>
        <family val="2"/>
      </rPr>
      <t>knowledgeable about the current versions of the National EMS Scope of Practice and National EMS Education Standards,</t>
    </r>
  </si>
  <si>
    <t>Associate Medical Director Qualifications:</t>
  </si>
  <si>
    <t>Associate Medical Director Responsibilities</t>
  </si>
  <si>
    <t>Name and Credentials of Assistant Medical Director(s)</t>
  </si>
  <si>
    <t>Licensed In</t>
  </si>
  <si>
    <t>(List each State)</t>
  </si>
  <si>
    <t>Does each meet</t>
  </si>
  <si>
    <t>all qualifications?</t>
  </si>
  <si>
    <t>Lead Instructor Qualifications:</t>
  </si>
  <si>
    <r>
      <t>Do you possess "</t>
    </r>
    <r>
      <rPr>
        <sz val="11"/>
        <color theme="5" tint="-0.499984740745262"/>
        <rFont val="Calibri"/>
        <family val="2"/>
        <scheme val="minor"/>
      </rPr>
      <t>professional health care credentials</t>
    </r>
    <r>
      <rPr>
        <sz val="11"/>
        <color theme="1"/>
        <rFont val="Calibri"/>
        <family val="2"/>
        <scheme val="minor"/>
      </rPr>
      <t>"?</t>
    </r>
  </si>
  <si>
    <r>
      <t>Do you have at least an earned "</t>
    </r>
    <r>
      <rPr>
        <sz val="10"/>
        <color theme="5" tint="-0.499984740745262"/>
        <rFont val="Arial"/>
        <family val="2"/>
      </rPr>
      <t>associate degree</t>
    </r>
    <r>
      <rPr>
        <sz val="10"/>
        <color theme="1"/>
        <rFont val="Arial"/>
        <family val="2"/>
      </rPr>
      <t>"?</t>
    </r>
  </si>
  <si>
    <r>
      <t>Do you have "</t>
    </r>
    <r>
      <rPr>
        <sz val="10"/>
        <color theme="5" tint="-0.499984740745262"/>
        <rFont val="Arial"/>
        <family val="2"/>
      </rPr>
      <t>experience in emergency medicine / prehospital care</t>
    </r>
    <r>
      <rPr>
        <sz val="10"/>
        <color theme="1"/>
        <rFont val="Arial"/>
        <family val="2"/>
      </rPr>
      <t>"?</t>
    </r>
  </si>
  <si>
    <r>
      <t>Do you have "</t>
    </r>
    <r>
      <rPr>
        <sz val="11"/>
        <color theme="5" tint="-0.499984740745262"/>
        <rFont val="Calibri"/>
        <family val="2"/>
        <scheme val="minor"/>
      </rPr>
      <t>knowledge of instructional methods</t>
    </r>
    <r>
      <rPr>
        <sz val="11"/>
        <color theme="1"/>
        <rFont val="Calibri"/>
        <family val="2"/>
        <scheme val="minor"/>
      </rPr>
      <t>"?</t>
    </r>
  </si>
  <si>
    <r>
      <t>Do you have "</t>
    </r>
    <r>
      <rPr>
        <sz val="10"/>
        <color theme="5" tint="-0.499984740745262"/>
        <rFont val="Arial"/>
        <family val="2"/>
      </rPr>
      <t>teaching experience to deliver content, skills, and remediation</t>
    </r>
    <r>
      <rPr>
        <sz val="10"/>
        <color theme="1"/>
        <rFont val="Arial"/>
        <family val="2"/>
      </rPr>
      <t>"?</t>
    </r>
  </si>
  <si>
    <t>All courses listed must be successfully completed in order for the student to be eligible for the NREMT examinations.</t>
  </si>
  <si>
    <t>EDUCATIONAL INTERACTION WITH PHYSICIANS</t>
  </si>
  <si>
    <t>Provide educational interactions with physicians, as ensured by the Medical Director.</t>
  </si>
  <si>
    <t>Additional Appendix E forms are available on the CoAEMSP website - Self Study Reports page.</t>
  </si>
  <si>
    <t>Affiliate Name:</t>
  </si>
  <si>
    <t>Form # E1</t>
  </si>
  <si>
    <t>Form # E2</t>
  </si>
  <si>
    <t>Form # E3</t>
  </si>
  <si>
    <t>Form # E4</t>
  </si>
  <si>
    <t>Form # E5</t>
  </si>
  <si>
    <t>Form # E6</t>
  </si>
  <si>
    <t>Form # E7</t>
  </si>
  <si>
    <t>Form # E8</t>
  </si>
  <si>
    <t>Form # E9</t>
  </si>
  <si>
    <t>Form # E10</t>
  </si>
  <si>
    <t>Form # E15</t>
  </si>
  <si>
    <t>Form # E14</t>
  </si>
  <si>
    <t>Form # E13</t>
  </si>
  <si>
    <t>Form # E12</t>
  </si>
  <si>
    <t>Form # E11</t>
  </si>
  <si>
    <t>There are fifteen (15) copies of the form in this tab (scroll down).</t>
  </si>
  <si>
    <t>There are 15 copies of the form in this tab (scroll down).</t>
  </si>
  <si>
    <t>Additional Appendix F forms are available on the CoAEMSP website - Self Study Reports page.</t>
  </si>
  <si>
    <t>Form # F15</t>
  </si>
  <si>
    <t>Form # F14</t>
  </si>
  <si>
    <t>Form # F13</t>
  </si>
  <si>
    <t>Form # F12</t>
  </si>
  <si>
    <t>Form # F11</t>
  </si>
  <si>
    <t>Form # F10</t>
  </si>
  <si>
    <t>Form # F9</t>
  </si>
  <si>
    <t>Form # F8</t>
  </si>
  <si>
    <t>Form # F7</t>
  </si>
  <si>
    <t>Form # F6</t>
  </si>
  <si>
    <t>Form # F5</t>
  </si>
  <si>
    <t>Form # F4</t>
  </si>
  <si>
    <t>Form # F3</t>
  </si>
  <si>
    <t>Form # F2</t>
  </si>
  <si>
    <t>Form # F1</t>
  </si>
  <si>
    <t>NOTE: Additional fees may be assessed if documents are rejected and/or require re-submission.</t>
  </si>
  <si>
    <t>(the 600xxx number assigned by CoAEMSP))</t>
  </si>
  <si>
    <t>The program director is required to ensure preceptor orientation/training [Standard III.B.1.a(6)]</t>
  </si>
  <si>
    <t>Enter the dates on which the advisory has met during the past 3 years.</t>
  </si>
  <si>
    <t>Has the advisory committee endorsed the program required</t>
  </si>
  <si>
    <t>minimum numbers as specified in Appendix G?</t>
  </si>
  <si>
    <r>
      <t xml:space="preserve">Submit as APPENDIX P for the most recent graduating class, </t>
    </r>
    <r>
      <rPr>
        <b/>
        <sz val="10"/>
        <color rgb="FFC00000"/>
        <rFont val="Arial"/>
        <family val="2"/>
      </rPr>
      <t>summary</t>
    </r>
    <r>
      <rPr>
        <sz val="10"/>
        <color rgb="FFC00000"/>
        <rFont val="Arial"/>
        <family val="2"/>
      </rPr>
      <t xml:space="preserve"> tracking</t>
    </r>
  </si>
  <si>
    <t>each of the competencies according to patient age-range (including pediatric age</t>
  </si>
  <si>
    <t xml:space="preserve"> subgroups), chief complaint, and interventions to demonstrate that the program</t>
  </si>
  <si>
    <t>minimums are being met. [Note: The response needs to include the actual tracking</t>
  </si>
  <si>
    <t>documentation of all students (indicate any students who are not graduates); sample</t>
  </si>
  <si>
    <t>or blank forms are not sufficient.]</t>
  </si>
  <si>
    <t>Is the program meeting this requirement by publishing the data on a school/program website?</t>
  </si>
  <si>
    <t xml:space="preserve">APPENDIX P – </t>
  </si>
  <si>
    <t>Summary Tracking Data</t>
  </si>
  <si>
    <t># of graduated students with tracking data:</t>
  </si>
  <si>
    <t xml:space="preserve">APPENDIX Q – </t>
  </si>
  <si>
    <t>Publication where the outcomes data is available to the public (if not a website)</t>
  </si>
  <si>
    <t># of files in Appendix Q:</t>
  </si>
  <si>
    <t>&lt;=== Hover for policy langauge</t>
  </si>
  <si>
    <t>All programs must publish, preferably in a readily accessible place on their websites, the 3-year review-window average results of the outcomes for: National Registry (or State, as applicable) Written and Practical Exams, Retention, and Positive Placement.  At all times, the published results must be consistent with and verifiable by the on-line Annual Report of the program.</t>
  </si>
  <si>
    <t>Sponsor's institutional accreditation status</t>
  </si>
  <si>
    <t>CAAHEP programmatic accreditation status</t>
  </si>
  <si>
    <t>Policies and procedures for processing faculty grievances made known to all paid faculty.</t>
  </si>
  <si>
    <r>
      <t xml:space="preserve">for the 2015 </t>
    </r>
    <r>
      <rPr>
        <b/>
        <i/>
        <sz val="24"/>
        <color rgb="FF002060"/>
        <rFont val="Arial"/>
        <family val="2"/>
      </rPr>
      <t>Standards &amp; Guidelines</t>
    </r>
  </si>
  <si>
    <t>(CSSR)</t>
  </si>
  <si>
    <t>Continuing Accreditation</t>
  </si>
  <si>
    <t>Approximately 60 days prior to the due date of the CSSR, CoAEMSP will send an invoice for the required fees, payable no later than the due date of the ISSR.</t>
  </si>
  <si>
    <r>
      <t>FEES</t>
    </r>
    <r>
      <rPr>
        <sz val="11"/>
        <color rgb="FF002060"/>
        <rFont val="Arial"/>
        <family val="2"/>
      </rPr>
      <t xml:space="preserve">: </t>
    </r>
  </si>
  <si>
    <r>
      <t>REPORT FORMAT</t>
    </r>
    <r>
      <rPr>
        <sz val="11"/>
        <color rgb="FF002060"/>
        <rFont val="Arial"/>
        <family val="2"/>
      </rPr>
      <t>:</t>
    </r>
  </si>
  <si>
    <r>
      <t>PLAGIARISM</t>
    </r>
    <r>
      <rPr>
        <sz val="11"/>
        <color rgb="FF002060"/>
        <rFont val="Arial"/>
        <family val="2"/>
      </rPr>
      <t>:</t>
    </r>
  </si>
  <si>
    <r>
      <rPr>
        <sz val="11"/>
        <color rgb="FF002060"/>
        <rFont val="Arial"/>
        <family val="2"/>
      </rPr>
      <t>Plagiarism is defined as "an act or instance of using or closely imitating the language and thoughts of another author without authorization and the representation of that author's work as one's own, as by not crediting the original author" (</t>
    </r>
    <r>
      <rPr>
        <sz val="9"/>
        <color rgb="FF002060"/>
        <rFont val="Arial"/>
        <family val="2"/>
      </rPr>
      <t>dictionary.com</t>
    </r>
    <r>
      <rPr>
        <sz val="11"/>
        <color rgb="FF002060"/>
        <rFont val="Arial"/>
        <family val="2"/>
      </rPr>
      <t xml:space="preserve">).
CoAEMSP provides three types of documents: templates, examples, and samples.  </t>
    </r>
  </si>
  <si>
    <r>
      <rPr>
        <b/>
        <sz val="11"/>
        <color rgb="FF002060"/>
        <rFont val="Arial"/>
        <family val="2"/>
      </rPr>
      <t>Templates</t>
    </r>
    <r>
      <rPr>
        <sz val="11"/>
        <color rgb="FF002060"/>
        <rFont val="Arial"/>
        <family val="2"/>
      </rPr>
      <t>, (such as consortium sponsorship agreement,  graduate and employer survey items, resource assessment survey items), contain language that is required by CoAEMSP.  Use of template language is NOT considered plagiarism by CoAEMSP.  Also, use of Standards wording is NOT considered plagiarism.</t>
    </r>
  </si>
  <si>
    <r>
      <rPr>
        <b/>
        <sz val="11"/>
        <color rgb="FF002060"/>
        <rFont val="Arial"/>
        <family val="2"/>
      </rPr>
      <t>Examples</t>
    </r>
    <r>
      <rPr>
        <sz val="11"/>
        <color rgb="FF002060"/>
        <rFont val="Arial"/>
        <family val="2"/>
      </rPr>
      <t>, (such as Terminal Competency form, Advisory Committee meeting Minutes format), are provided by CoAEMSP as "best practice".  Programs may choose to use the CoAEMSP example or not.  Use of examples is NOT considered plagiarism.</t>
    </r>
  </si>
  <si>
    <r>
      <rPr>
        <b/>
        <sz val="11"/>
        <color rgb="FF002060"/>
        <rFont val="Arial"/>
        <family val="2"/>
      </rPr>
      <t>Samples</t>
    </r>
    <r>
      <rPr>
        <sz val="11"/>
        <color rgb="FF002060"/>
        <rFont val="Arial"/>
        <family val="2"/>
      </rPr>
      <t>, (such as Accordance Community College sample self study report, appendices), are meant to illustrate the general content of the documents, however, the exact wording in samples is NOT to be used by programs in their documents, and any use of the exact words or close imitations is considered plagiarism.</t>
    </r>
  </si>
  <si>
    <r>
      <rPr>
        <sz val="11"/>
        <color rgb="FF002060"/>
        <rFont val="Arial"/>
        <family val="2"/>
      </rPr>
      <t>Plagiarism in any documents submitted to CoAEMSP will result in immediate rejection, will require re-working by the program, and re-submission.</t>
    </r>
    <r>
      <rPr>
        <sz val="11"/>
        <color theme="5" tint="-0.499984740745262"/>
        <rFont val="Arial"/>
        <family val="2"/>
      </rPr>
      <t xml:space="preserve">  </t>
    </r>
    <r>
      <rPr>
        <sz val="11"/>
        <color rgb="FFFF0000"/>
        <rFont val="Arial"/>
        <family val="2"/>
      </rPr>
      <t>Additional fees may apply to re-submitted documents</t>
    </r>
    <r>
      <rPr>
        <sz val="11"/>
        <color theme="5" tint="-0.499984740745262"/>
        <rFont val="Arial"/>
        <family val="2"/>
      </rPr>
      <t xml:space="preserve">.
</t>
    </r>
    <r>
      <rPr>
        <sz val="11"/>
        <color rgb="FF002060"/>
        <rFont val="Arial"/>
        <family val="2"/>
      </rPr>
      <t>If there are any questions about the use of CoAEMSP documents, please contact the Executive Office.</t>
    </r>
  </si>
  <si>
    <t>NOTE: All tracking documentation MUST be submitted with the CSSR (see Standards III.A.2, III.C.2, III.C.3, and IV.A.2.b).</t>
  </si>
  <si>
    <r>
      <t>TIMING OF ON-SITE REVIEW</t>
    </r>
    <r>
      <rPr>
        <u/>
        <sz val="11"/>
        <color rgb="FF002060"/>
        <rFont val="Arial"/>
        <family val="2"/>
      </rPr>
      <t>:</t>
    </r>
  </si>
  <si>
    <t>When the CSSR is complete and satisfactory, an continuing-accreditation on-site review will occur as scheduled by CoAEMSP and agreed to by the program.</t>
  </si>
  <si>
    <t>Hover cursor over above cell to see definition of team leads</t>
  </si>
  <si>
    <t xml:space="preserve"> process on the CoAEMSP website:</t>
  </si>
  <si>
    <t xml:space="preserve">http://coaemsp.org/Personnel_Changes.htm </t>
  </si>
  <si>
    <t>Additional Faculty Purposes =&gt;</t>
  </si>
  <si>
    <t>Additional Medical Director Purposes =&gt;</t>
  </si>
  <si>
    <t>Additional Personnel Purposes =&gt;</t>
  </si>
  <si>
    <t>Additional Curriculum Purposes =&gt;</t>
  </si>
  <si>
    <t>Additional Financial Purposes =&gt;</t>
  </si>
  <si>
    <t>Additional Facillities Purposes =&gt;</t>
  </si>
  <si>
    <t>Additional Equip/Supplies Purposes =&gt;</t>
  </si>
  <si>
    <t>Additional Clinical/Field Purposes =&gt;</t>
  </si>
  <si>
    <t>Additional Learning Resources Purposes =&gt;</t>
  </si>
  <si>
    <t>Additional Continuing Ed Purposes =&gt;</t>
  </si>
  <si>
    <t>Additional Physician Interaction Purposes =&gt;</t>
  </si>
  <si>
    <t>Total number of runs per year?</t>
  </si>
  <si>
    <t>Average # of runs 
per year</t>
  </si>
  <si>
    <t>Associate Medical Director (if applicable)</t>
  </si>
  <si>
    <t>Assistant Medical Director(s) [if applicable]</t>
  </si>
  <si>
    <t>NOTE: Compliance with the Standards for Program Personnel (Standard IIIB) have been verified through documentation previously submitted to the CoAEMSP Executive Office as per CoAEMSP Policy XV.  Should the individuals listed below differ from the personnel on file with the CoAEMSP, the program will be notified and a personnel change form, along with supporting documentation (if applicable), must also be submitted.</t>
  </si>
  <si>
    <t>Billing Contact</t>
  </si>
  <si>
    <t>Is the Program Director also the Billing Contact?</t>
  </si>
  <si>
    <t>For Associate Medical Director (if applicable)</t>
  </si>
  <si>
    <t>For Assistant Medical Director(s) [if applicable]</t>
  </si>
  <si>
    <t>Complete a Personnel Form for the Program Director, Medical Director(s), and complete the PAID Faculty table 
(scroll across for forms ===&gt;).</t>
  </si>
  <si>
    <t>Does the program utilize a Lead Instructor?</t>
  </si>
  <si>
    <t>If Yes, is the Program Director also the Lead Instructor?</t>
  </si>
  <si>
    <t>Lead Instructor(LI) [if applicable]</t>
  </si>
  <si>
    <r>
      <t xml:space="preserve">You must arrange to have an </t>
    </r>
    <r>
      <rPr>
        <b/>
        <sz val="10"/>
        <color rgb="FFC00000"/>
        <rFont val="Arial"/>
        <family val="2"/>
      </rPr>
      <t>official college transcript</t>
    </r>
    <r>
      <rPr>
        <sz val="10"/>
        <color rgb="FFC00000"/>
        <rFont val="Arial"/>
        <family val="2"/>
      </rPr>
      <t xml:space="preserve">, documenting that the Lead Instructor possess at least an associate degree, </t>
    </r>
  </si>
  <si>
    <t>sent directly from the college to the CoAEMSP office.  An unoffical transcript or one issued to you will NOT suffice.</t>
  </si>
  <si>
    <t>The e-transcript must be sent to:</t>
  </si>
  <si>
    <t>or</t>
  </si>
  <si>
    <t>Sent via USPS, then mail to:</t>
  </si>
  <si>
    <t>Lynn@coaemsp.org</t>
  </si>
  <si>
    <t>CoAEMSP</t>
  </si>
  <si>
    <t>Rowlett, TX 75088</t>
  </si>
  <si>
    <t>Filename of Letter</t>
  </si>
  <si>
    <t>Filename of Registry</t>
  </si>
  <si>
    <t>Filename of License</t>
  </si>
  <si>
    <t>For Lead Instructor (if applicable)</t>
  </si>
  <si>
    <r>
      <rPr>
        <sz val="11"/>
        <color rgb="FF002060"/>
        <rFont val="Arial"/>
        <family val="2"/>
      </rPr>
      <t xml:space="preserve">Each program conducts an internal review culminating in the preparation of a Continuing-accreditation Self-Study Report (CSSR).  The CoAEMSP will use the report, and any additional information submitted, to assess the program’s degree of compliance with the </t>
    </r>
    <r>
      <rPr>
        <i/>
        <sz val="11"/>
        <color rgb="FF002060"/>
        <rFont val="Arial"/>
        <family val="2"/>
      </rPr>
      <t>Standards and Guidelines for the Accreditation of Educational Programs in the Emergency Medical Services Professions</t>
    </r>
    <r>
      <rPr>
        <sz val="11"/>
        <color rgb="FF002060"/>
        <rFont val="Arial"/>
        <family val="2"/>
      </rPr>
      <t xml:space="preserve"> of the Commission on Accreditation of Allied Health Education Programs (CAAHEP) [www.caahep.org].</t>
    </r>
    <r>
      <rPr>
        <sz val="11"/>
        <color rgb="FF008000"/>
        <rFont val="Arial"/>
        <family val="2"/>
      </rPr>
      <t xml:space="preserve">  </t>
    </r>
    <r>
      <rPr>
        <sz val="11"/>
        <color rgb="FFFF0000"/>
        <rFont val="Arial"/>
        <family val="2"/>
      </rPr>
      <t xml:space="preserve">Programs should carefully read the </t>
    </r>
    <r>
      <rPr>
        <i/>
        <sz val="11"/>
        <color rgb="FFFF0000"/>
        <rFont val="Arial"/>
        <family val="2"/>
      </rPr>
      <t>Standards &amp; Guidelines</t>
    </r>
    <r>
      <rPr>
        <sz val="11"/>
        <color rgb="FFFF0000"/>
        <rFont val="Arial"/>
        <family val="2"/>
      </rPr>
      <t xml:space="preserve"> as well as the </t>
    </r>
    <r>
      <rPr>
        <i/>
        <sz val="11"/>
        <color rgb="FFFF0000"/>
        <rFont val="Arial"/>
        <family val="2"/>
      </rPr>
      <t>CoAEMSP Interpretations to the Standards and Guidelines</t>
    </r>
    <r>
      <rPr>
        <sz val="11"/>
        <color rgb="FFFF0000"/>
        <rFont val="Arial"/>
        <family val="2"/>
      </rPr>
      <t xml:space="preserve"> to fully understand and respond to the corresponding questions in the CSSR and the future preparation for the site visit.</t>
    </r>
    <r>
      <rPr>
        <sz val="11"/>
        <color rgb="FF008000"/>
        <rFont val="Arial"/>
        <family val="2"/>
      </rPr>
      <t xml:space="preserve">  </t>
    </r>
    <r>
      <rPr>
        <sz val="11"/>
        <color rgb="FF002060"/>
        <rFont val="Arial"/>
        <family val="2"/>
      </rPr>
      <t>The CoAEMSP Executive Office will review the CSSR and any additional documentation for completeness.</t>
    </r>
  </si>
  <si>
    <r>
      <rPr>
        <sz val="11"/>
        <color rgb="FF002060"/>
        <rFont val="Arial"/>
        <family val="2"/>
      </rPr>
      <t>Electronic copies may ONLY be submitted by uploading this workbook in its original format, as well as, ALL supporting documentation (</t>
    </r>
    <r>
      <rPr>
        <b/>
        <sz val="11"/>
        <color rgb="FF002060"/>
        <rFont val="Arial"/>
        <family val="2"/>
      </rPr>
      <t>no paper copies or USB/CDs</t>
    </r>
    <r>
      <rPr>
        <sz val="11"/>
        <color rgb="FF002060"/>
        <rFont val="Arial"/>
        <family val="2"/>
      </rPr>
      <t xml:space="preserve"> are accepted).</t>
    </r>
    <r>
      <rPr>
        <sz val="11"/>
        <color rgb="FF008000"/>
        <rFont val="Arial"/>
        <family val="2"/>
      </rPr>
      <t xml:space="preserve">  </t>
    </r>
    <r>
      <rPr>
        <sz val="11"/>
        <color rgb="FFFF0000"/>
        <rFont val="Arial"/>
        <family val="2"/>
      </rPr>
      <t>The CSSR (electronic) must be received in the CoAEMSP Executive Office, in addition, to the Student Questionnaires and the payment of fees for the submission to be complete.</t>
    </r>
  </si>
  <si>
    <t>http://coaemsp.org/Self_Study_Reports.htm</t>
  </si>
  <si>
    <r>
      <t xml:space="preserve">Future changes must be sent to CoAEMSP through the </t>
    </r>
    <r>
      <rPr>
        <b/>
        <sz val="11"/>
        <color theme="1"/>
        <rFont val="Calibri"/>
        <family val="2"/>
        <scheme val="minor"/>
      </rPr>
      <t>Personnel Change</t>
    </r>
  </si>
  <si>
    <t>Be sure to complete the information for All nine (9) items below.</t>
  </si>
  <si>
    <t>Does the program utilize an Associate Medical Director?</t>
  </si>
  <si>
    <t>If Yes, is there more than one (1) Associate Medical Director?</t>
  </si>
  <si>
    <t>Total number of Associate Medical Directors:</t>
  </si>
  <si>
    <t>Does the program utilize out of state clinical affiliate/field internship sites?</t>
  </si>
  <si>
    <t>If there are out of state sites, is there more than one (1) Assistant Medical Director?</t>
  </si>
  <si>
    <t>Total number of Assistant Medical Directors:</t>
  </si>
  <si>
    <t>Filename of Add'l License</t>
  </si>
  <si>
    <t>If applicable</t>
  </si>
  <si>
    <t>Total # of State License(s) for this Associate Medical Director included in Appendix C:</t>
  </si>
  <si>
    <t>List the name(s), credentials, and State(s) of license in table below for each Assistant Medical Director(s)</t>
  </si>
  <si>
    <t>Is the lead instructor employed by the sponsor full or part-time?</t>
  </si>
  <si>
    <t>And/Or</t>
  </si>
  <si>
    <t>List the duties assigned to you under the direction and delegation of the Program Director.</t>
  </si>
  <si>
    <r>
      <t xml:space="preserve">documentation of the number of times </t>
    </r>
    <r>
      <rPr>
        <b/>
        <sz val="10"/>
        <color rgb="FFC00000"/>
        <rFont val="Arial"/>
        <family val="2"/>
      </rPr>
      <t>each</t>
    </r>
    <r>
      <rPr>
        <sz val="10"/>
        <color rgb="FFC00000"/>
        <rFont val="Arial"/>
        <family val="2"/>
      </rPr>
      <t xml:space="preserve"> student has successfully performed</t>
    </r>
  </si>
  <si>
    <t>If programs have identified deficiencies in resources, an action plan and follow up are required to address those deficiencies.</t>
  </si>
  <si>
    <r>
      <rPr>
        <sz val="10"/>
        <color rgb="FF008000"/>
        <rFont val="Arial"/>
        <family val="2"/>
      </rPr>
      <t xml:space="preserve">Accredited programs must conduct Resource Assessment </t>
    </r>
    <r>
      <rPr>
        <b/>
        <sz val="10"/>
        <color rgb="FF008000"/>
        <rFont val="Arial"/>
        <family val="2"/>
      </rPr>
      <t>at least annually</t>
    </r>
    <r>
      <rPr>
        <sz val="10"/>
        <color rgb="FF008000"/>
        <rFont val="Arial"/>
        <family val="2"/>
      </rPr>
      <t xml:space="preserve"> (Standard IIID) and are required to complete ALL columns</t>
    </r>
    <r>
      <rPr>
        <sz val="10"/>
        <color rgb="FF000080"/>
        <rFont val="Arial"/>
        <family val="2"/>
      </rPr>
      <t xml:space="preserve"> </t>
    </r>
    <r>
      <rPr>
        <sz val="10"/>
        <color rgb="FF008000"/>
        <rFont val="Arial"/>
        <family val="2"/>
      </rPr>
      <t>of this matrix.</t>
    </r>
  </si>
  <si>
    <t>Total number of Lead Instructors for the program:</t>
  </si>
  <si>
    <r>
      <t>TIMING OF CONTINUING-ACCREDITATION SELF STUDY REPORT SUBMISSION</t>
    </r>
    <r>
      <rPr>
        <u/>
        <sz val="11"/>
        <color rgb="FF002060"/>
        <rFont val="Arial"/>
        <family val="2"/>
      </rPr>
      <t>:</t>
    </r>
  </si>
  <si>
    <t>Average</t>
  </si>
  <si>
    <t>Range</t>
  </si>
  <si>
    <t>Filename ==&gt;</t>
  </si>
  <si>
    <t>Create a sub-folder for each of the following Appendices and place the appropriate files in each sub-folder.</t>
  </si>
  <si>
    <t>Place a copy of each course syllabus in the APPENDIX H sub-folder, with easily identifiable filenames.</t>
  </si>
  <si>
    <t>Place copies of the most recent college catalogue and any other documents related to Standard V.A.2 in the</t>
  </si>
  <si>
    <t xml:space="preserve"> APPENDIX I sub-folder, with easily identifiable filenames.</t>
  </si>
  <si>
    <t>Place copies of the additional materials (not provided in Appendix H) related to Standard V.A.3 in the</t>
  </si>
  <si>
    <t>APPENDIX J sub-folder, with easily identifiable filenames.</t>
  </si>
  <si>
    <t>Place a copy of each Faculty Evaluation SSR Questionnaire in the APPENDIX K sub-folder, with easily identifiable filenames.</t>
  </si>
  <si>
    <t xml:space="preserve">Place a copy of all Advisory Committee meeting Minutes for the past 3 years in the APPENDIX M sub-folder, </t>
  </si>
  <si>
    <t>Place a copy of the affiliation agreement for each active clinical/field site in the APPENDIX N sub-folder, with</t>
  </si>
  <si>
    <t>Place a copy of any other documents related to Standard V.A.4 in the</t>
  </si>
  <si>
    <t xml:space="preserve"> APPENDIX Q sub-folder, with easily identifiable filenames.</t>
  </si>
  <si>
    <t xml:space="preserve">Place in the APPENDIX G sub-folder, documentation of approval.  </t>
  </si>
  <si>
    <t xml:space="preserve">Place in the APPENDIX M sub-folder, Minutes with approval.  </t>
  </si>
  <si>
    <t>Number of additional forms in the APPENDIX F sub-folder</t>
  </si>
  <si>
    <r>
      <t>of preceptor training, and place that file in</t>
    </r>
    <r>
      <rPr>
        <sz val="11"/>
        <color rgb="FFC00000"/>
        <rFont val="Calibri"/>
        <family val="2"/>
        <scheme val="minor"/>
      </rPr>
      <t xml:space="preserve"> the Appendix F sub-folder</t>
    </r>
    <r>
      <rPr>
        <sz val="11"/>
        <color theme="1"/>
        <rFont val="Calibri"/>
        <family val="2"/>
        <scheme val="minor"/>
      </rPr>
      <t>.</t>
    </r>
  </si>
  <si>
    <r>
      <t xml:space="preserve">of preceptor training, and place that file in the </t>
    </r>
    <r>
      <rPr>
        <sz val="11"/>
        <color rgb="FFC00000"/>
        <rFont val="Calibri"/>
        <family val="2"/>
        <scheme val="minor"/>
      </rPr>
      <t>Appendix F sub-folder</t>
    </r>
    <r>
      <rPr>
        <sz val="11"/>
        <color theme="1"/>
        <rFont val="Calibri"/>
        <family val="2"/>
        <scheme val="minor"/>
      </rPr>
      <t>.</t>
    </r>
  </si>
  <si>
    <r>
      <t>of preceptor training, and place that file in the</t>
    </r>
    <r>
      <rPr>
        <sz val="11"/>
        <color rgb="FFC00000"/>
        <rFont val="Calibri"/>
        <family val="2"/>
        <scheme val="minor"/>
      </rPr>
      <t xml:space="preserve"> Appendix F sub-folder</t>
    </r>
    <r>
      <rPr>
        <sz val="11"/>
        <color theme="1"/>
        <rFont val="Calibri"/>
        <family val="2"/>
        <scheme val="minor"/>
      </rPr>
      <t>.</t>
    </r>
  </si>
  <si>
    <t>As Paramedic Program Director, by checking the box to the right, I verify that an appropriate, authorized field internship individual has provided and attested to the information presented in the corresponding Appendix F forms below, as well as, any additional supplemental Appendix F forms in the Appendix F sub-folder.</t>
  </si>
  <si>
    <r>
      <t xml:space="preserve">Place a copy of any additional completed forms in the </t>
    </r>
    <r>
      <rPr>
        <sz val="10"/>
        <color rgb="FFC00000"/>
        <rFont val="Arial"/>
        <family val="2"/>
      </rPr>
      <t>APPENDIX E sub-folder</t>
    </r>
    <r>
      <rPr>
        <sz val="10"/>
        <color rgb="FF008000"/>
        <rFont val="Arial"/>
        <family val="2"/>
      </rPr>
      <t>.</t>
    </r>
  </si>
  <si>
    <t>As Paramedic Program Director, by checking the box to the right, I verify that an appropriate, authorized clinical affiliate individual has provided and attested to the information presented in the corresponding Appendix E forms below, as well as, any additional supplemental Appendix E forms in the Appendix E sub-folder.</t>
  </si>
  <si>
    <t>Number of additional forms in the APPENDIX E sub-folder</t>
  </si>
  <si>
    <t>If the program is offered by different tracks (e.g., full-time vs part-time), then complete additional Appendix D table(s) and copy those file(s) to the Appendix D sub-folder.</t>
  </si>
  <si>
    <r>
      <t xml:space="preserve">Place a copy of the </t>
    </r>
    <r>
      <rPr>
        <b/>
        <sz val="10"/>
        <color indexed="60"/>
        <rFont val="Arial"/>
        <family val="2"/>
      </rPr>
      <t xml:space="preserve">Curriculum Vitae (CV) </t>
    </r>
    <r>
      <rPr>
        <sz val="10"/>
        <color indexed="60"/>
        <rFont val="Arial"/>
        <family val="2"/>
      </rPr>
      <t>for the Associate Medical Director</t>
    </r>
    <r>
      <rPr>
        <b/>
        <sz val="10"/>
        <color indexed="60"/>
        <rFont val="Arial"/>
        <family val="2"/>
      </rPr>
      <t xml:space="preserve"> i</t>
    </r>
    <r>
      <rPr>
        <sz val="10"/>
        <color indexed="60"/>
        <rFont val="Arial"/>
        <family val="2"/>
      </rPr>
      <t>n the APPENDIX C sub-folder.</t>
    </r>
  </si>
  <si>
    <r>
      <t xml:space="preserve">Place a copy of the </t>
    </r>
    <r>
      <rPr>
        <b/>
        <sz val="11"/>
        <color indexed="60"/>
        <rFont val="Calibri"/>
        <family val="2"/>
      </rPr>
      <t>signed/dated Letter of Appointment</t>
    </r>
    <r>
      <rPr>
        <sz val="11"/>
        <color indexed="60"/>
        <rFont val="Calibri"/>
        <family val="2"/>
      </rPr>
      <t xml:space="preserve"> in the APPENDIX C sub-folder.</t>
    </r>
  </si>
  <si>
    <r>
      <t xml:space="preserve">Place a copy of the </t>
    </r>
    <r>
      <rPr>
        <b/>
        <sz val="11"/>
        <color indexed="60"/>
        <rFont val="Calibri"/>
        <family val="2"/>
      </rPr>
      <t>signed/dated Letter of Acceptance</t>
    </r>
    <r>
      <rPr>
        <sz val="11"/>
        <color indexed="60"/>
        <rFont val="Calibri"/>
        <family val="2"/>
      </rPr>
      <t xml:space="preserve"> in the APPENDIX C sub-folder.</t>
    </r>
  </si>
  <si>
    <r>
      <t xml:space="preserve">Place a copy of the </t>
    </r>
    <r>
      <rPr>
        <b/>
        <sz val="11"/>
        <color indexed="60"/>
        <rFont val="Calibri"/>
        <family val="2"/>
      </rPr>
      <t>State License</t>
    </r>
    <r>
      <rPr>
        <sz val="11"/>
        <color indexed="60"/>
        <rFont val="Calibri"/>
        <family val="2"/>
      </rPr>
      <t xml:space="preserve"> for </t>
    </r>
    <r>
      <rPr>
        <b/>
        <sz val="11"/>
        <color indexed="60"/>
        <rFont val="Calibri"/>
        <family val="2"/>
      </rPr>
      <t>EACH</t>
    </r>
    <r>
      <rPr>
        <sz val="11"/>
        <color indexed="60"/>
        <rFont val="Calibri"/>
        <family val="2"/>
      </rPr>
      <t xml:space="preserve"> State the Associate MD is licensed in the APPENDIX C sub-folder.</t>
    </r>
  </si>
  <si>
    <r>
      <t xml:space="preserve">Place a copy of the </t>
    </r>
    <r>
      <rPr>
        <b/>
        <sz val="10"/>
        <color rgb="FFC00000"/>
        <rFont val="Arial"/>
        <family val="2"/>
      </rPr>
      <t>Curriculum Vitae (CV)</t>
    </r>
    <r>
      <rPr>
        <sz val="10"/>
        <color rgb="FFC00000"/>
        <rFont val="Arial"/>
        <family val="2"/>
      </rPr>
      <t xml:space="preserve"> for the Lead Instructor in the APPENDIX C sub-folder.</t>
    </r>
  </si>
  <si>
    <r>
      <t xml:space="preserve">Place a copy of the </t>
    </r>
    <r>
      <rPr>
        <b/>
        <sz val="11"/>
        <color rgb="FFC00000"/>
        <rFont val="Calibri"/>
        <family val="2"/>
        <scheme val="minor"/>
      </rPr>
      <t>signed/dated Letter of Appointment</t>
    </r>
    <r>
      <rPr>
        <sz val="11"/>
        <color rgb="FFC00000"/>
        <rFont val="Calibri"/>
        <family val="2"/>
        <scheme val="minor"/>
      </rPr>
      <t xml:space="preserve"> in the APPENDIX C sub-folder.</t>
    </r>
  </si>
  <si>
    <r>
      <t xml:space="preserve">Place a copy of the </t>
    </r>
    <r>
      <rPr>
        <b/>
        <sz val="11"/>
        <color rgb="FFC00000"/>
        <rFont val="Calibri"/>
        <family val="2"/>
        <scheme val="minor"/>
      </rPr>
      <t>signed/dated Letter of Acceptance</t>
    </r>
    <r>
      <rPr>
        <sz val="11"/>
        <color rgb="FFC00000"/>
        <rFont val="Calibri"/>
        <family val="2"/>
        <scheme val="minor"/>
      </rPr>
      <t xml:space="preserve"> in the APPENDIX C sub-folder.</t>
    </r>
  </si>
  <si>
    <r>
      <t xml:space="preserve">Place a copy of the </t>
    </r>
    <r>
      <rPr>
        <b/>
        <sz val="11"/>
        <color rgb="FFC00000"/>
        <rFont val="Calibri"/>
        <family val="2"/>
        <scheme val="minor"/>
      </rPr>
      <t>National Registry</t>
    </r>
    <r>
      <rPr>
        <sz val="11"/>
        <color rgb="FFC00000"/>
        <rFont val="Calibri"/>
        <family val="2"/>
        <scheme val="minor"/>
      </rPr>
      <t xml:space="preserve"> in the APPENDIX C sub-folder.</t>
    </r>
  </si>
  <si>
    <r>
      <t xml:space="preserve">Place a copy of the </t>
    </r>
    <r>
      <rPr>
        <b/>
        <sz val="11"/>
        <color rgb="FFC00000"/>
        <rFont val="Calibri"/>
        <family val="2"/>
        <scheme val="minor"/>
      </rPr>
      <t>State License</t>
    </r>
    <r>
      <rPr>
        <sz val="11"/>
        <color rgb="FFC00000"/>
        <rFont val="Calibri"/>
        <family val="2"/>
        <scheme val="minor"/>
      </rPr>
      <t xml:space="preserve"> in the APPENDIX C sub-folder.</t>
    </r>
  </si>
  <si>
    <t>Place in the APPENDIX N sub-folder, a fully executed copy of every affiliation agreement.</t>
  </si>
  <si>
    <r>
      <rPr>
        <sz val="10"/>
        <color rgb="FFC00000"/>
        <rFont val="Arial"/>
        <family val="2"/>
      </rPr>
      <t>Place in the APPENDIX I sub-folder</t>
    </r>
    <r>
      <rPr>
        <sz val="10"/>
        <color theme="1"/>
        <rFont val="Arial"/>
        <family val="2"/>
      </rPr>
      <t xml:space="preserve">, a copy of the most recent college catalogue and any other documents that make known to applicants and students the information specified in Standard V.A.2.  Complete the following table listing the location(s) of the disclosures: </t>
    </r>
  </si>
  <si>
    <r>
      <rPr>
        <sz val="10"/>
        <color rgb="FFC00000"/>
        <rFont val="Arial"/>
        <family val="2"/>
      </rPr>
      <t>Place in the APPENDIX J sub-folder</t>
    </r>
    <r>
      <rPr>
        <sz val="10"/>
        <color theme="1"/>
        <rFont val="Arial"/>
        <family val="2"/>
      </rPr>
      <t xml:space="preserve"> a copy of additional material to be provided to enrolling students that makes known the information specified in Standard V.A.3 and Standards V.B and V.C.  Complete the following table listing the location(s) of the disclosures:</t>
    </r>
  </si>
  <si>
    <r>
      <rPr>
        <sz val="10"/>
        <color rgb="FFC00000"/>
        <rFont val="Arial"/>
        <family val="2"/>
      </rPr>
      <t>Place in the APPENDIX J sub-folder,</t>
    </r>
    <r>
      <rPr>
        <sz val="10"/>
        <color theme="1"/>
        <rFont val="Arial"/>
        <family val="2"/>
      </rPr>
      <t xml:space="preserve"> a copy of the following additional material</t>
    </r>
  </si>
  <si>
    <t>Complete Appendix G (in this workbook).</t>
  </si>
  <si>
    <t>If the program offers different versions (e.g., full-time vs part-time, days vs evenings, weekend, etc) prepare additional Appendix Ds, one for each track, and place in the APPENDIX D sub-folder.</t>
  </si>
  <si>
    <t>Place copies of the advisory committee meetings for the past 3 years in the APPENDIX M sub-folder.</t>
  </si>
  <si>
    <t xml:space="preserve">Programs holding Initial Accreditation or Continuing Accreditation are required to submit the full Continuing-accreditation Self Study Report (CSSR) no later than 6 months from the time the CoAEMSP Executive Office notifies the program of the due date of the CSSR.  Comprehensive reviews occur approximately every five (5) years. </t>
  </si>
  <si>
    <r>
      <rPr>
        <sz val="11"/>
        <color rgb="FF002060"/>
        <rFont val="Arial"/>
        <family val="2"/>
      </rPr>
      <t>Respond to each question directly into the spaces provided on this template workbook.  The protected format does not spell-check, so responses may be composed in a wordprocessing document, then pasted into this CSSR when complete.  Prepare a sub-folder with the main folder for each Appendix, and copy the specific files into the appropriate sub-folder.</t>
    </r>
    <r>
      <rPr>
        <sz val="11"/>
        <color rgb="FF008000"/>
        <rFont val="Arial"/>
        <family val="2"/>
      </rPr>
      <t xml:space="preserve"> </t>
    </r>
    <r>
      <rPr>
        <sz val="11"/>
        <color rgb="FF984806"/>
        <rFont val="Arial"/>
        <family val="2"/>
      </rPr>
      <t xml:space="preserve"> </t>
    </r>
    <r>
      <rPr>
        <sz val="11"/>
        <color rgb="FFFF0000"/>
        <rFont val="Arial"/>
        <family val="2"/>
      </rPr>
      <t xml:space="preserve">Once all sub-folders and files are complete, zip the entire main folder for uploading.  NO paper or USB/CD submissions are accepted.  </t>
    </r>
  </si>
  <si>
    <r>
      <t xml:space="preserve">Submit </t>
    </r>
    <r>
      <rPr>
        <b/>
        <sz val="11"/>
        <color rgb="FF008000"/>
        <rFont val="Arial"/>
        <family val="2"/>
      </rPr>
      <t>summary</t>
    </r>
    <r>
      <rPr>
        <sz val="11"/>
        <color rgb="FF008000"/>
        <rFont val="Arial"/>
        <family val="2"/>
      </rPr>
      <t xml:space="preserve"> tracking documentation of the number of times </t>
    </r>
    <r>
      <rPr>
        <b/>
        <sz val="11"/>
        <color rgb="FF008000"/>
        <rFont val="Arial"/>
        <family val="2"/>
      </rPr>
      <t>each</t>
    </r>
    <r>
      <rPr>
        <sz val="11"/>
        <color rgb="FF008000"/>
        <rFont val="Arial"/>
        <family val="2"/>
      </rPr>
      <t xml:space="preserve"> student has successfully performed each of the competencies according to patient age-range (including pediatric age subgroups), chief complaint, and interventions to demonstrate that the program minimums are being met. [Note: The response needs to include the actual tracking documentation of all students (indicate any students who are not graduates); sample or blank forms are not sufficient.]  
Submit the Program’s specific action plan for students who do not yet meet the program’s minimum required numbers in the on-time educational activities of the curriculum (e.g., in the usual scheduled clinical and field internship activities). NOTE: simulation cannot be used for team leads.</t>
    </r>
  </si>
  <si>
    <t>Filename for associate MD(s), if applicable</t>
  </si>
  <si>
    <t>Filename for lead instructor(s), if applicable</t>
  </si>
  <si>
    <r>
      <t xml:space="preserve">For Medical Director </t>
    </r>
    <r>
      <rPr>
        <sz val="11"/>
        <color theme="1"/>
        <rFont val="Arial"/>
        <family val="2"/>
      </rPr>
      <t>[</t>
    </r>
    <r>
      <rPr>
        <sz val="10"/>
        <color theme="1"/>
        <rFont val="Arial"/>
        <family val="2"/>
      </rPr>
      <t>Scroll down for Associate and/or Assistant Medical Director(s)]</t>
    </r>
  </si>
  <si>
    <t>Standard II.A lists the required Communities of Interest, which are students, graduates, faculty, sponsor administration, hospital/clinic representatives, physicians, employers, police &amp; fire service, key governmental officials, and the public.  There may be special circumstances in your community.</t>
  </si>
  <si>
    <t>Institution Website:</t>
  </si>
  <si>
    <t>Paramedic Program Website:</t>
  </si>
  <si>
    <t>Place a copy of an articulation agreement (if the program does not award college credit) in the APPENDIX L sub-folder,</t>
  </si>
  <si>
    <t>A sub-folder for each of the following Appendices should be created, if it has not already been done, and place the appropriate files in each sub-folder.</t>
  </si>
  <si>
    <r>
      <t xml:space="preserve">Place a copy of any additional completed forms in the </t>
    </r>
    <r>
      <rPr>
        <sz val="10"/>
        <color rgb="FFC00000"/>
        <rFont val="Arial"/>
        <family val="2"/>
      </rPr>
      <t>APPENDIX F sub-folder</t>
    </r>
    <r>
      <rPr>
        <sz val="10"/>
        <color rgb="FF008000"/>
        <rFont val="Arial"/>
        <family val="2"/>
      </rPr>
      <t>.</t>
    </r>
  </si>
  <si>
    <t>Complete a 'Field Experience/Internship Affiliate Institutional Data' form for each field experience/internship affiliate (APPENDIX F in this workbook).</t>
  </si>
  <si>
    <r>
      <t xml:space="preserve">Prepare a program organzational chart and place that file in the </t>
    </r>
    <r>
      <rPr>
        <b/>
        <sz val="10"/>
        <color rgb="FFC00000"/>
        <rFont val="Arial"/>
        <family val="2"/>
      </rPr>
      <t>APPENDIX B sub-folder</t>
    </r>
    <r>
      <rPr>
        <sz val="10"/>
        <color theme="1"/>
        <rFont val="Arial"/>
        <family val="2"/>
      </rPr>
      <t>.</t>
    </r>
  </si>
  <si>
    <t>&lt;=== Hover cursor here for definitions</t>
  </si>
  <si>
    <t>Complete a 'Clinical Affiliate Institutional Data' form for each clinical affiliate (Appendix E in this workbook).</t>
  </si>
  <si>
    <t>Complete APPENDIX D (in this workbook) to list all courses required in the Paramedic curriculum.</t>
  </si>
  <si>
    <t>competency of each graduate, in the cognitive, psychomotor and affective learning domains?</t>
  </si>
  <si>
    <t>Filename for Terminal Competency Form</t>
  </si>
  <si>
    <r>
      <rPr>
        <b/>
        <sz val="10"/>
        <color rgb="FFC00000"/>
        <rFont val="Arial"/>
        <family val="2"/>
      </rPr>
      <t>Place in the APPENDIX H sub-folder,</t>
    </r>
    <r>
      <rPr>
        <sz val="10"/>
        <color rgb="FFC00000"/>
        <rFont val="Arial"/>
        <family val="2"/>
      </rPr>
      <t xml:space="preserve"> </t>
    </r>
    <r>
      <rPr>
        <sz val="10"/>
        <rFont val="Arial"/>
        <family val="2"/>
      </rPr>
      <t>a copy of the course syllabus for each paramedic core professional course.</t>
    </r>
  </si>
  <si>
    <r>
      <rPr>
        <b/>
        <sz val="10"/>
        <color rgb="FFC00000"/>
        <rFont val="Arial"/>
        <family val="2"/>
      </rPr>
      <t>Place in the APPENDIX H sub-folder,</t>
    </r>
    <r>
      <rPr>
        <sz val="10"/>
        <color rgb="FFC00000"/>
        <rFont val="Arial"/>
        <family val="2"/>
      </rPr>
      <t xml:space="preserve"> </t>
    </r>
    <r>
      <rPr>
        <sz val="10"/>
        <rFont val="Arial"/>
        <family val="2"/>
      </rPr>
      <t>a copy of the terminal competency form, signed by the program director and the medical director, attesting to the</t>
    </r>
  </si>
  <si>
    <r>
      <rPr>
        <b/>
        <u/>
        <sz val="11"/>
        <color theme="8" tint="-0.249977111117893"/>
        <rFont val="Arial"/>
        <family val="2"/>
      </rPr>
      <t>COMPLETING THE SELF STUDY:</t>
    </r>
    <r>
      <rPr>
        <b/>
        <sz val="11"/>
        <color theme="8" tint="-0.249977111117893"/>
        <rFont val="Arial"/>
        <family val="2"/>
      </rPr>
      <t xml:space="preserve">
The self study template contains built in logic that formulates questions based on the way previous ones have been answered.  If a question appears like it is blank or incomplete, then a previous question was not answered and will appear blank or incomplete until all required previous questions have been answered.  Therefore, you should complete each of the following TABS in order throughout the workbook.  
Begin by creating a main folder on your desktop and saving the self study template to that folder.  Then, create a sub-folder within the main folder for EACH Appendix (A through Q) which require supporting documentation.  Once the main folder and sub-folders have been created, then start filling the self study template out.  Should additional supplemental forms be needed as you complete the self study template, please visit the 'Self Study Reports' tab on the CoAEMSP website (link included below).  </t>
    </r>
  </si>
  <si>
    <r>
      <rPr>
        <b/>
        <u/>
        <sz val="11"/>
        <color theme="8" tint="-0.249977111117893"/>
        <rFont val="Arial"/>
        <family val="2"/>
      </rPr>
      <t>Key Points to Remember:</t>
    </r>
    <r>
      <rPr>
        <b/>
        <sz val="11"/>
        <color theme="8" tint="-0.249977111117893"/>
        <rFont val="Arial"/>
        <family val="2"/>
      </rPr>
      <t xml:space="preserve">
~ Save your work often as you complete the template
~ All supporting documentation must be positioned so that it does not need to be rotated to view
~ No paper copies or USB/CDs are accepted
~ Be sure the template is entirely complete and all supporting documentation has been place in the Appendice folders and then, zip the ENTIRE contents and upload it to the fileshare.  DO NOT UPLOAD INDIVIDUALLY. </t>
    </r>
  </si>
  <si>
    <t>Tabs to be completed in this Workbook</t>
  </si>
  <si>
    <t>Documentation to be included in the sub-folders</t>
  </si>
  <si>
    <t>Appendix A</t>
  </si>
  <si>
    <t>Appendix B</t>
  </si>
  <si>
    <t>Organizational Chart</t>
  </si>
  <si>
    <t>Appendix C</t>
  </si>
  <si>
    <r>
      <t>Job Descriptions</t>
    </r>
    <r>
      <rPr>
        <b/>
        <sz val="11"/>
        <rFont val="Arial"/>
        <family val="2"/>
      </rPr>
      <t xml:space="preserve"> + </t>
    </r>
    <r>
      <rPr>
        <sz val="11"/>
        <rFont val="Arial"/>
        <family val="2"/>
      </rPr>
      <t>CVs</t>
    </r>
    <r>
      <rPr>
        <b/>
        <sz val="11"/>
        <rFont val="Arial"/>
        <family val="2"/>
      </rPr>
      <t xml:space="preserve"> +</t>
    </r>
    <r>
      <rPr>
        <sz val="11"/>
        <rFont val="Arial"/>
        <family val="2"/>
      </rPr>
      <t xml:space="preserve"> Ltr of Appointment/Acceptance</t>
    </r>
    <r>
      <rPr>
        <b/>
        <sz val="11"/>
        <rFont val="Arial"/>
        <family val="2"/>
      </rPr>
      <t xml:space="preserve"> +</t>
    </r>
    <r>
      <rPr>
        <sz val="11"/>
        <rFont val="Arial"/>
        <family val="2"/>
      </rPr>
      <t xml:space="preserve"> National/State Licenses for PD, MD, Associate MD(s), Lead Instructor(s), full and part-time faculty, and other personnel (as applicable)</t>
    </r>
  </si>
  <si>
    <t>Appendix D</t>
  </si>
  <si>
    <t>Supplemental D Forms (if necessary)</t>
  </si>
  <si>
    <t>Appendix E</t>
  </si>
  <si>
    <t>Supplemental E Forms (if necessary)</t>
  </si>
  <si>
    <t>Appendix F</t>
  </si>
  <si>
    <t>Supplemental F Forms (if necessary)</t>
  </si>
  <si>
    <t>Appendix G</t>
  </si>
  <si>
    <r>
      <t xml:space="preserve">Evidence of MD Approval of Required Mininimum Numbers </t>
    </r>
    <r>
      <rPr>
        <b/>
        <sz val="11"/>
        <rFont val="Arial"/>
        <family val="2"/>
      </rPr>
      <t>+</t>
    </r>
    <r>
      <rPr>
        <sz val="11"/>
        <rFont val="Arial"/>
        <family val="2"/>
      </rPr>
      <t xml:space="preserve"> 
Supplemental G Forms (if necessary)</t>
    </r>
  </si>
  <si>
    <t>Appendix H</t>
  </si>
  <si>
    <r>
      <t xml:space="preserve">Terminal Competency Form </t>
    </r>
    <r>
      <rPr>
        <b/>
        <sz val="11"/>
        <rFont val="Arial"/>
        <family val="2"/>
      </rPr>
      <t>+</t>
    </r>
    <r>
      <rPr>
        <sz val="11"/>
        <rFont val="Arial"/>
        <family val="2"/>
      </rPr>
      <t xml:space="preserve"> Course Syllabi (all courses)</t>
    </r>
  </si>
  <si>
    <t>Appendix I</t>
  </si>
  <si>
    <t>College Catalogue</t>
  </si>
  <si>
    <t>Appendix J</t>
  </si>
  <si>
    <t>Additional Materials (i.e., Policies, Student Handbook, Faculty Handbook, etc.)</t>
  </si>
  <si>
    <t>Appendix K</t>
  </si>
  <si>
    <t>Faculty Evaluation SSR Questionnaire (Supplemental Appendix K Form)</t>
  </si>
  <si>
    <t>Appendix L</t>
  </si>
  <si>
    <r>
      <t xml:space="preserve">Consortium Agreement  </t>
    </r>
    <r>
      <rPr>
        <b/>
        <sz val="11"/>
        <rFont val="Arial"/>
        <family val="2"/>
      </rPr>
      <t xml:space="preserve">+ </t>
    </r>
    <r>
      <rPr>
        <sz val="11"/>
        <rFont val="Arial"/>
        <family val="2"/>
      </rPr>
      <t xml:space="preserve">Consort Govern Body Minutes </t>
    </r>
    <r>
      <rPr>
        <b/>
        <sz val="11"/>
        <rFont val="Arial"/>
        <family val="2"/>
      </rPr>
      <t>+</t>
    </r>
    <r>
      <rPr>
        <sz val="11"/>
        <rFont val="Arial"/>
        <family val="2"/>
      </rPr>
      <t xml:space="preserve"> Articulation Agreement (all applicable)</t>
    </r>
  </si>
  <si>
    <t>Appendix M</t>
  </si>
  <si>
    <r>
      <t xml:space="preserve">Evidence of AC Endorsement of Req Min #s </t>
    </r>
    <r>
      <rPr>
        <b/>
        <sz val="11"/>
        <rFont val="Arial"/>
        <family val="2"/>
      </rPr>
      <t>+</t>
    </r>
    <r>
      <rPr>
        <sz val="11"/>
        <rFont val="Arial"/>
        <family val="2"/>
      </rPr>
      <t xml:space="preserve"> Advisory Committee Minutes (last 3-yrs)</t>
    </r>
  </si>
  <si>
    <t>Appendix N</t>
  </si>
  <si>
    <t>Affiliation Agreements (fully executed copies of all)</t>
  </si>
  <si>
    <t>Appendix H - N</t>
  </si>
  <si>
    <t>Appendix O</t>
  </si>
  <si>
    <r>
      <t xml:space="preserve">State EMS Office Approval(s) </t>
    </r>
    <r>
      <rPr>
        <b/>
        <sz val="11"/>
        <rFont val="Arial"/>
        <family val="2"/>
      </rPr>
      <t>+</t>
    </r>
    <r>
      <rPr>
        <sz val="11"/>
        <rFont val="Arial"/>
        <family val="2"/>
      </rPr>
      <t xml:space="preserve"> Job Description </t>
    </r>
    <r>
      <rPr>
        <b/>
        <sz val="11"/>
        <rFont val="Arial"/>
        <family val="2"/>
      </rPr>
      <t xml:space="preserve">+ </t>
    </r>
    <r>
      <rPr>
        <sz val="11"/>
        <rFont val="Arial"/>
        <family val="2"/>
      </rPr>
      <t>CV</t>
    </r>
    <r>
      <rPr>
        <b/>
        <sz val="11"/>
        <rFont val="Arial"/>
        <family val="2"/>
      </rPr>
      <t xml:space="preserve"> +</t>
    </r>
    <r>
      <rPr>
        <sz val="11"/>
        <rFont val="Arial"/>
        <family val="2"/>
      </rPr>
      <t xml:space="preserve"> 
Ltr of Appointment/Acceptance </t>
    </r>
    <r>
      <rPr>
        <b/>
        <sz val="11"/>
        <rFont val="Arial"/>
        <family val="2"/>
      </rPr>
      <t>+</t>
    </r>
    <r>
      <rPr>
        <sz val="11"/>
        <rFont val="Arial"/>
        <family val="2"/>
      </rPr>
      <t xml:space="preserve"> State License(s) for Assistant MD(s) only</t>
    </r>
  </si>
  <si>
    <t>Appendix P</t>
  </si>
  <si>
    <r>
      <rPr>
        <b/>
        <sz val="11"/>
        <rFont val="Arial"/>
        <family val="2"/>
      </rPr>
      <t>Summary</t>
    </r>
    <r>
      <rPr>
        <sz val="11"/>
        <rFont val="Arial"/>
        <family val="2"/>
      </rPr>
      <t xml:space="preserve"> Tracking Documentation for </t>
    </r>
    <r>
      <rPr>
        <b/>
        <sz val="11"/>
        <rFont val="Arial"/>
        <family val="2"/>
      </rPr>
      <t>each</t>
    </r>
    <r>
      <rPr>
        <sz val="11"/>
        <rFont val="Arial"/>
        <family val="2"/>
      </rPr>
      <t xml:space="preserve"> student (most current grad class)</t>
    </r>
  </si>
  <si>
    <t>Appendix P - Q</t>
  </si>
  <si>
    <t>Appendix Q</t>
  </si>
  <si>
    <t>Outcomes Publication Document(s) [other than website if applicable]</t>
  </si>
  <si>
    <t xml:space="preserve">        </t>
  </si>
  <si>
    <t>By checking this box, I attest that the information in this submission is true and correct, and an accurate description of the paramedic program.  Also, checking the box and submitting the CSSR is authorization for initiating the accreditation process.</t>
  </si>
  <si>
    <t xml:space="preserve">       </t>
  </si>
  <si>
    <r>
      <t xml:space="preserve">Complete </t>
    </r>
    <r>
      <rPr>
        <b/>
        <sz val="10"/>
        <color rgb="FFC00000"/>
        <rFont val="Arial"/>
        <family val="2"/>
      </rPr>
      <t>APPENDIX O</t>
    </r>
    <r>
      <rPr>
        <b/>
        <sz val="10"/>
        <rFont val="Arial"/>
        <family val="2"/>
      </rPr>
      <t xml:space="preserve"> (in this workbook) for Assistant Medical Directors only (if applicable).  </t>
    </r>
  </si>
  <si>
    <r>
      <t xml:space="preserve">Prepare a </t>
    </r>
    <r>
      <rPr>
        <b/>
        <sz val="10"/>
        <color theme="1"/>
        <rFont val="Arial"/>
        <family val="2"/>
      </rPr>
      <t>job description</t>
    </r>
    <r>
      <rPr>
        <sz val="10"/>
        <color theme="1"/>
        <rFont val="Arial"/>
        <family val="2"/>
      </rPr>
      <t xml:space="preserve"> for the Assistant Medical Director(s).</t>
    </r>
  </si>
  <si>
    <t>Filename for Assistant MD(s)</t>
  </si>
  <si>
    <t>For Assistant Medical Director(s) [if applicable complete Appendix O]</t>
  </si>
  <si>
    <r>
      <t xml:space="preserve">First, list ALL other States in which the program has enrolled students, as well as, the type of educational activities they are participating in.  Be sure to include all States with Clinical and Field Internship sites in the table below.  Then, complete the Assistant Medical Director information.  Finally, place all additionally required documentation [i.e., State Office of EMS notification(s), evidence of a formal relationship with all physicians currently authorized to practice, CV(s), Letter of Acceptance(s)/Appointment(s), copy of State License(s)] in the </t>
    </r>
    <r>
      <rPr>
        <b/>
        <sz val="10"/>
        <color rgb="FF008000"/>
        <rFont val="Arial"/>
        <family val="2"/>
      </rPr>
      <t>Appendix O sub-folder</t>
    </r>
    <r>
      <rPr>
        <sz val="10"/>
        <color rgb="FF008000"/>
        <rFont val="Arial"/>
        <family val="2"/>
      </rPr>
      <t>.</t>
    </r>
  </si>
  <si>
    <t>Remember: If there are out of state sites, there must also be at least one approved licensed Assistant Medical Director for each State
(see the General Information tab).</t>
  </si>
  <si>
    <r>
      <rPr>
        <b/>
        <sz val="10"/>
        <rFont val="Arial"/>
        <family val="2"/>
      </rPr>
      <t>CoAEMSP Policy XI.C.</t>
    </r>
    <r>
      <rPr>
        <sz val="10"/>
        <rFont val="Arial"/>
        <family val="2"/>
      </rPr>
      <t xml:space="preserve"> The program must have a formal relationship with a physician currently authorized to practice in each state where the program’s students are participating in patient care, to accept responsibility for the practice of those students.</t>
    </r>
  </si>
  <si>
    <r>
      <rPr>
        <b/>
        <sz val="10"/>
        <rFont val="Arial"/>
        <family val="2"/>
      </rPr>
      <t>CoAEMSP Policy XI.D</t>
    </r>
    <r>
      <rPr>
        <sz val="10"/>
        <rFont val="Arial"/>
        <family val="2"/>
      </rPr>
      <t>. For each state in which the program has enrolled students, the program must document that it has successfully notified the State EMS office that the program has students in that state (e.g., clinical/field affiliates, distance ed students)</t>
    </r>
  </si>
  <si>
    <t>years</t>
  </si>
  <si>
    <r>
      <t xml:space="preserve">For each state in which the program has enrolled students, place a copy of the documentation indicating </t>
    </r>
    <r>
      <rPr>
        <b/>
        <sz val="11"/>
        <color rgb="FFC00000"/>
        <rFont val="Calibri"/>
        <family val="2"/>
        <scheme val="minor"/>
      </rPr>
      <t>EACH State Office of EMS</t>
    </r>
    <r>
      <rPr>
        <sz val="11"/>
        <color rgb="FFC00000"/>
        <rFont val="Calibri"/>
        <family val="2"/>
        <scheme val="minor"/>
      </rPr>
      <t xml:space="preserve"> has been successfully notified that the program has students in that state </t>
    </r>
    <r>
      <rPr>
        <sz val="11"/>
        <color indexed="60"/>
        <rFont val="Calibri"/>
        <family val="2"/>
      </rPr>
      <t xml:space="preserve">in the </t>
    </r>
    <r>
      <rPr>
        <b/>
        <sz val="11"/>
        <color indexed="60"/>
        <rFont val="Calibri"/>
        <family val="2"/>
      </rPr>
      <t xml:space="preserve">APPENDIX O </t>
    </r>
    <r>
      <rPr>
        <sz val="11"/>
        <color indexed="60"/>
        <rFont val="Calibri"/>
        <family val="2"/>
      </rPr>
      <t>sub-folder.</t>
    </r>
  </si>
  <si>
    <r>
      <t xml:space="preserve">Place a copy of the </t>
    </r>
    <r>
      <rPr>
        <b/>
        <sz val="10"/>
        <color indexed="60"/>
        <rFont val="Arial"/>
        <family val="2"/>
      </rPr>
      <t xml:space="preserve">Curriculum Vitae (CV) </t>
    </r>
    <r>
      <rPr>
        <sz val="10"/>
        <color indexed="60"/>
        <rFont val="Arial"/>
        <family val="2"/>
      </rPr>
      <t>for the Assistant Medical Director</t>
    </r>
    <r>
      <rPr>
        <b/>
        <sz val="10"/>
        <color indexed="60"/>
        <rFont val="Arial"/>
        <family val="2"/>
      </rPr>
      <t xml:space="preserve"> i</t>
    </r>
    <r>
      <rPr>
        <sz val="10"/>
        <color indexed="60"/>
        <rFont val="Arial"/>
        <family val="2"/>
      </rPr>
      <t xml:space="preserve">n the </t>
    </r>
    <r>
      <rPr>
        <b/>
        <sz val="10"/>
        <color indexed="60"/>
        <rFont val="Arial"/>
        <family val="2"/>
      </rPr>
      <t>APPENDIX O</t>
    </r>
    <r>
      <rPr>
        <sz val="10"/>
        <color indexed="60"/>
        <rFont val="Arial"/>
        <family val="2"/>
      </rPr>
      <t xml:space="preserve"> sub-folder.</t>
    </r>
  </si>
  <si>
    <r>
      <t xml:space="preserve">Place a copy of the </t>
    </r>
    <r>
      <rPr>
        <b/>
        <sz val="11"/>
        <color indexed="60"/>
        <rFont val="Calibri"/>
        <family val="2"/>
      </rPr>
      <t>signed/dated Letter of Appointment</t>
    </r>
    <r>
      <rPr>
        <sz val="11"/>
        <color indexed="60"/>
        <rFont val="Calibri"/>
        <family val="2"/>
      </rPr>
      <t xml:space="preserve"> in the </t>
    </r>
    <r>
      <rPr>
        <b/>
        <sz val="11"/>
        <color indexed="60"/>
        <rFont val="Calibri"/>
        <family val="2"/>
      </rPr>
      <t>APPENDIX O</t>
    </r>
    <r>
      <rPr>
        <sz val="11"/>
        <color indexed="60"/>
        <rFont val="Calibri"/>
        <family val="2"/>
      </rPr>
      <t xml:space="preserve"> sub-folder.</t>
    </r>
  </si>
  <si>
    <r>
      <t xml:space="preserve">Place a copy of the </t>
    </r>
    <r>
      <rPr>
        <b/>
        <sz val="11"/>
        <color indexed="60"/>
        <rFont val="Calibri"/>
        <family val="2"/>
      </rPr>
      <t>signed/dated Letter of Acceptance</t>
    </r>
    <r>
      <rPr>
        <sz val="11"/>
        <color indexed="60"/>
        <rFont val="Calibri"/>
        <family val="2"/>
      </rPr>
      <t xml:space="preserve"> in the </t>
    </r>
    <r>
      <rPr>
        <b/>
        <sz val="11"/>
        <color indexed="60"/>
        <rFont val="Calibri"/>
        <family val="2"/>
      </rPr>
      <t>APPENDIX O</t>
    </r>
    <r>
      <rPr>
        <sz val="11"/>
        <color indexed="60"/>
        <rFont val="Calibri"/>
        <family val="2"/>
      </rPr>
      <t xml:space="preserve"> sub-folder.</t>
    </r>
  </si>
  <si>
    <r>
      <t xml:space="preserve">Place a copy of the </t>
    </r>
    <r>
      <rPr>
        <b/>
        <sz val="11"/>
        <color indexed="60"/>
        <rFont val="Calibri"/>
        <family val="2"/>
      </rPr>
      <t>State License</t>
    </r>
    <r>
      <rPr>
        <sz val="11"/>
        <color indexed="60"/>
        <rFont val="Calibri"/>
        <family val="2"/>
      </rPr>
      <t xml:space="preserve"> for </t>
    </r>
    <r>
      <rPr>
        <b/>
        <sz val="11"/>
        <color indexed="60"/>
        <rFont val="Calibri"/>
        <family val="2"/>
      </rPr>
      <t>EACH</t>
    </r>
    <r>
      <rPr>
        <sz val="11"/>
        <color indexed="60"/>
        <rFont val="Calibri"/>
        <family val="2"/>
      </rPr>
      <t xml:space="preserve"> State the Assistant MD is licensed in the </t>
    </r>
    <r>
      <rPr>
        <b/>
        <sz val="11"/>
        <color indexed="60"/>
        <rFont val="Calibri"/>
        <family val="2"/>
      </rPr>
      <t>APPENDIX O</t>
    </r>
    <r>
      <rPr>
        <sz val="11"/>
        <color indexed="60"/>
        <rFont val="Calibri"/>
        <family val="2"/>
      </rPr>
      <t xml:space="preserve"> sub-folder.</t>
    </r>
  </si>
  <si>
    <t>Total # of State License(s) for all Assistant Medical Director(s) included in Appendix O:</t>
  </si>
  <si>
    <r>
      <rPr>
        <sz val="11"/>
        <color rgb="FF002060"/>
        <rFont val="Arial"/>
        <family val="2"/>
      </rPr>
      <t xml:space="preserve">All Self Study Reports are electronically submitted by uploading to Egnyte, the CoAEMSP fileshare service.  </t>
    </r>
    <r>
      <rPr>
        <b/>
        <sz val="11"/>
        <color rgb="FF002060"/>
        <rFont val="Arial"/>
        <family val="2"/>
      </rPr>
      <t>No paper copies or USB/CDs are accepted; All submissions must be done through the fileshare account</t>
    </r>
    <r>
      <rPr>
        <sz val="11"/>
        <color rgb="FF002060"/>
        <rFont val="Arial"/>
        <family val="2"/>
      </rPr>
      <t>.  Approximately two weeks prior to the self-study due date a fileshare account will be created and an invitation along with login instructions will be emailed to the Program Director (PD).  The PD will need to accept the invitation and follow the instructions. The entire main self-study folder must be zipped (compressed) for the upload.  If the program would like to submit the self study prior to the account set up, please contact Karen by phone or email.</t>
    </r>
  </si>
  <si>
    <t>By checking this box, and submitting this CSSR, I acknowledge and agree that the CoAEMSP may, at its discretion, share information regarding the program's accreditation or Letter of Review status to the State Office(s) of EMS, NREMT, and the instutional accreditor at any time.</t>
  </si>
  <si>
    <t>http://coaemsp.org/Personnel_Changes.htm</t>
  </si>
  <si>
    <t>Please Note:  The program must use the template located on the CoAEMSP website.</t>
  </si>
  <si>
    <t xml:space="preserve">Identify all full time faculty in the table below.  Place a sample job description, as well as, 
a copy of the curriculum vitae (CV) for EACH full time faculty member in the APPENDIX C sub-folder. </t>
  </si>
  <si>
    <r>
      <t xml:space="preserve">Name of </t>
    </r>
    <r>
      <rPr>
        <b/>
        <sz val="11"/>
        <color theme="1"/>
        <rFont val="Calibri"/>
        <family val="2"/>
        <scheme val="minor"/>
      </rPr>
      <t xml:space="preserve">Paid Full Time
</t>
    </r>
    <r>
      <rPr>
        <sz val="11"/>
        <color theme="1"/>
        <rFont val="Calibri"/>
        <family val="2"/>
        <scheme val="minor"/>
      </rPr>
      <t xml:space="preserve"> Faculty Member</t>
    </r>
  </si>
  <si>
    <r>
      <t xml:space="preserve">CV Filename in </t>
    </r>
    <r>
      <rPr>
        <b/>
        <sz val="11"/>
        <color rgb="FFC00000"/>
        <rFont val="Calibri"/>
        <family val="2"/>
        <scheme val="minor"/>
      </rPr>
      <t>APPENDIX C</t>
    </r>
  </si>
  <si>
    <t>For PAID FULL Time Didactic and Laboratory Faculty</t>
  </si>
  <si>
    <t>For PAID PART TIME Didactic and Laboratory Faculty</t>
  </si>
  <si>
    <t xml:space="preserve">Identify all part time faculty in the table below.  
No job descriptions or curriculum vitaes (CVs) are required for part time faculty members.  </t>
  </si>
  <si>
    <r>
      <t xml:space="preserve">Name of </t>
    </r>
    <r>
      <rPr>
        <b/>
        <sz val="11"/>
        <color theme="1"/>
        <rFont val="Calibri"/>
        <family val="2"/>
        <scheme val="minor"/>
      </rPr>
      <t xml:space="preserve">Paid Part Time
</t>
    </r>
    <r>
      <rPr>
        <sz val="11"/>
        <color theme="1"/>
        <rFont val="Calibri"/>
        <family val="2"/>
        <scheme val="minor"/>
      </rPr>
      <t xml:space="preserve"> Faculty Member</t>
    </r>
  </si>
  <si>
    <r>
      <t xml:space="preserve">No CVs are required in </t>
    </r>
    <r>
      <rPr>
        <b/>
        <sz val="11"/>
        <color rgb="FFC00000"/>
        <rFont val="Calibri"/>
        <family val="2"/>
        <scheme val="minor"/>
      </rPr>
      <t>APPENDIX C</t>
    </r>
  </si>
  <si>
    <t xml:space="preserve">See ====&gt;   </t>
  </si>
  <si>
    <r>
      <t xml:space="preserve">Prepare a program organzational chart and place it in the </t>
    </r>
    <r>
      <rPr>
        <b/>
        <sz val="10"/>
        <color rgb="FFC00000"/>
        <rFont val="Arial"/>
        <family val="2"/>
      </rPr>
      <t>APPENDIX B sub-folder</t>
    </r>
    <r>
      <rPr>
        <sz val="10"/>
        <color theme="1"/>
        <rFont val="Arial"/>
        <family val="2"/>
      </rPr>
      <t>.</t>
    </r>
  </si>
  <si>
    <t>Example Organization Chart</t>
  </si>
  <si>
    <t>Example Consortium Organization Chart</t>
  </si>
  <si>
    <t>Weber State University</t>
  </si>
  <si>
    <t>3875 Stadium Way</t>
  </si>
  <si>
    <t>MC 3902</t>
  </si>
  <si>
    <t>Ogden, UT 84408</t>
  </si>
  <si>
    <t>801-626-6521</t>
  </si>
  <si>
    <t>801-626-6610</t>
  </si>
  <si>
    <t>www.weber.edu</t>
  </si>
  <si>
    <t>www.weber.edu/eh/paramedic.html</t>
  </si>
  <si>
    <t>Yes</t>
  </si>
  <si>
    <t>No</t>
  </si>
  <si>
    <t>801-626-8705</t>
  </si>
  <si>
    <t>williamrobertson@weber.edu</t>
  </si>
  <si>
    <t>William E. Robertson</t>
  </si>
  <si>
    <t>Charles Wight</t>
  </si>
  <si>
    <t>PhD</t>
  </si>
  <si>
    <t>President</t>
  </si>
  <si>
    <t>Yasmen Simonian</t>
  </si>
  <si>
    <t>Dean</t>
  </si>
  <si>
    <t>William Robertson</t>
  </si>
  <si>
    <t>DHSc, NRP</t>
  </si>
  <si>
    <t>Full-time</t>
  </si>
  <si>
    <t>Jonathan Apfelbaum</t>
  </si>
  <si>
    <t>MD</t>
  </si>
  <si>
    <t>Robert Joseph Stefanko</t>
  </si>
  <si>
    <t>Elko Ambulance Service</t>
  </si>
  <si>
    <t>2001 Errecart Blvd.</t>
  </si>
  <si>
    <t>Elko, NV 89801</t>
  </si>
  <si>
    <t>775-397-7190</t>
  </si>
  <si>
    <t>N/A</t>
  </si>
  <si>
    <t>Dental Hygiene</t>
  </si>
  <si>
    <t>Health Administrative Services</t>
  </si>
  <si>
    <t>Health Information Management</t>
  </si>
  <si>
    <t>Health Sciences</t>
  </si>
  <si>
    <t>Medical Laboratory Sciences</t>
  </si>
  <si>
    <t>School of Nursing</t>
  </si>
  <si>
    <t>School of Radiologic Sciences</t>
  </si>
  <si>
    <t>Respiratory Therapy</t>
  </si>
  <si>
    <t>Pre-medicine</t>
  </si>
  <si>
    <t>August and January</t>
  </si>
  <si>
    <t>April and August</t>
  </si>
  <si>
    <t>Northwest Commission on Colleges and Universities</t>
  </si>
  <si>
    <t>Accredited</t>
  </si>
  <si>
    <t>Jason Poulsen (Roy City Manager)</t>
  </si>
  <si>
    <t>Isabelle Shimanski (Current student)</t>
  </si>
  <si>
    <t>Mike Rhodes (Ogden Valley Resident)</t>
  </si>
  <si>
    <t>October 30, 2015; April 4, 2017; March 29, 2018</t>
  </si>
  <si>
    <t>Student Handbook, pg. # 22</t>
  </si>
  <si>
    <t>We periodically meet with stakeholders, such as fire/EMS chiefs, to discuss how we can best facilitate education that is both convenient and affordable.  Our current distance platform was developed out of these meetings.</t>
  </si>
  <si>
    <t xml:space="preserve">I have been a state and/or nationally registered paramedic for approximately 25 years.  I have worked in various capacities in that time within the allied health field, including out-of-hospital care, acute care, intensive care, management, and training. Besides receiving formal EMS training, I also hold undergraduate and graduate degrees in education and health sciences.   </t>
  </si>
  <si>
    <t xml:space="preserve">I have over 25 years of experience as a medical clinician.  I have worked in both public and private EMS delivery, both primary response and interfacility.  I have also worked extensively in critial care and mobile intensive care.  </t>
  </si>
  <si>
    <t xml:space="preserve">I received formal paramedic training through an accredited paramedic program.  I have maintained state and/or national registry certification ever since my initial training. </t>
  </si>
  <si>
    <t>Fall</t>
  </si>
  <si>
    <t>Spring</t>
  </si>
  <si>
    <t>Full</t>
  </si>
  <si>
    <t>Summer</t>
  </si>
  <si>
    <t>Our paramedic program uses both the National EMS Scope of Practice and the National EMS Education Standards for curriculum development and guideance.  I often refer to both documents for clarification of student inquiries.  I also make both documents available to students so they recognize the origin of our many of our objectives and outcomes.  I am also actively involved in the scholarship of evidence-based practice, referring regularly to recent publications and participating in annual EMS conferences and research presentations.</t>
  </si>
  <si>
    <t xml:space="preserve">As a tenure track professor at a regionally accredited university, I am responsible to fulfill a resonable number of hours in both service and scholarship.  I sit on several college and university committees.  Additionally, I have been recently elected to the Board of Directors for the National Association of EMS Educators, where I also vice chair the research committee.  Finally, I am also the Training Center Coordinator for the WSU chapter of the American Heart Association and a committee member of the ECC for the Mountain Region.  I oversee numerous BLS, ACLS, and PALS instructors through Northern Utah.  </t>
  </si>
  <si>
    <t>https://www.weber.edu/eh/Outcomes.html</t>
  </si>
  <si>
    <t>Semester</t>
  </si>
  <si>
    <t>PAR 2000</t>
  </si>
  <si>
    <t>PAR 3010</t>
  </si>
  <si>
    <t>Medical Emergencies</t>
  </si>
  <si>
    <t>PAR 2040</t>
  </si>
  <si>
    <t>PAR 2030</t>
  </si>
  <si>
    <t>Special Populations</t>
  </si>
  <si>
    <t>PAR 2020</t>
  </si>
  <si>
    <t>Trauma Emergencies</t>
  </si>
  <si>
    <t>WSU Organizational Chart</t>
  </si>
  <si>
    <t>Christine O'Neil</t>
  </si>
  <si>
    <t>BS, NRP</t>
  </si>
  <si>
    <t>Both</t>
  </si>
  <si>
    <t>MD, FACEP, FAAEM</t>
  </si>
  <si>
    <t xml:space="preserve">Staff Emergency Physician at 10 local and regional facilities.  EMS medical director for level II trauma center where I work primarily.  Medical director for 5 fire depts, 1 Search and rescue team, and 3 tactical EMS teams.  Committee member on local, regional, and national EMS groups.
</t>
  </si>
  <si>
    <t>Holly Nielson</t>
  </si>
  <si>
    <t>Andrea Lalumia</t>
  </si>
  <si>
    <t>AAS, NRP</t>
  </si>
  <si>
    <t>Frank Gilchrist</t>
  </si>
  <si>
    <t>BIS, NRP</t>
  </si>
  <si>
    <t>NV</t>
  </si>
  <si>
    <t>Program Director Job Description</t>
  </si>
  <si>
    <t>Medical Director Job Description</t>
  </si>
  <si>
    <t>Faculty Job Description</t>
  </si>
  <si>
    <t>PT Faculty Job Description</t>
  </si>
  <si>
    <t>Assistant Medical Director Job Description</t>
  </si>
  <si>
    <t>Introduction to Paramedic</t>
  </si>
  <si>
    <t>Paramedic Clinical I (Skills)</t>
  </si>
  <si>
    <t>PAR 2110</t>
  </si>
  <si>
    <t>Paramedic Clinical II (Hospital)</t>
  </si>
  <si>
    <t>PAR 2100</t>
  </si>
  <si>
    <t>PAR 2120</t>
  </si>
  <si>
    <t>Paramedic Field Internship</t>
  </si>
  <si>
    <t>Semester 2</t>
  </si>
  <si>
    <t>Terminal Competency Exam</t>
  </si>
  <si>
    <t>WSU Catalogue</t>
  </si>
  <si>
    <t>Program Handbook</t>
  </si>
  <si>
    <t>Student surveys are mailed out twice a year, one after each cohort graduates.  Personnel surveys are completed yearly at the end of academic year.</t>
  </si>
  <si>
    <t xml:space="preserve"> Personnel surveys are completed yearly at the end of academic year.</t>
  </si>
  <si>
    <t>2017-2018 Academic Calendar</t>
  </si>
  <si>
    <t>University PPM 6-22 Student Code</t>
  </si>
  <si>
    <t>University PPM 4-1 Graduation Standards</t>
  </si>
  <si>
    <t>University PPM 6-2 Admissions</t>
  </si>
  <si>
    <t>University PPM 5-36a Safety Response &amp; Reporting Policy</t>
  </si>
  <si>
    <t>University PPM 3-1 Equal Opportunity</t>
  </si>
  <si>
    <t>University PPM 9-2 Faculty Rights</t>
  </si>
  <si>
    <t>1,2</t>
  </si>
  <si>
    <t>Nevada - Hoover</t>
  </si>
  <si>
    <t>Stefanko Appointment</t>
  </si>
  <si>
    <t>Stefanko NV License</t>
  </si>
  <si>
    <t>Robert Joseph Stefanko, MD</t>
  </si>
  <si>
    <t>Utah, Colorado, Idaho</t>
  </si>
  <si>
    <t>O'Neil CV</t>
  </si>
  <si>
    <t>McKay-Dee Hospital</t>
  </si>
  <si>
    <t>4401 Harrison Blvd</t>
  </si>
  <si>
    <t>Odgen, UT 84403</t>
  </si>
  <si>
    <t>Becki Westergard</t>
  </si>
  <si>
    <t>n/a</t>
  </si>
  <si>
    <t>?</t>
  </si>
  <si>
    <t>Ogden Regional Medical Center</t>
  </si>
  <si>
    <t xml:space="preserve">5475 S. 500 E. </t>
  </si>
  <si>
    <t>Ogden, UT 84405</t>
  </si>
  <si>
    <t>Chad Wilson</t>
  </si>
  <si>
    <t>Cath Lab</t>
  </si>
  <si>
    <t>Davis Hospital</t>
  </si>
  <si>
    <t>1600 Antelope Dr.</t>
  </si>
  <si>
    <t>Layton, UT 84041</t>
  </si>
  <si>
    <t>Dena Echardt</t>
  </si>
  <si>
    <t>Logan Regional Hospital</t>
  </si>
  <si>
    <t>500 E. 1400 N.</t>
  </si>
  <si>
    <t>Logan, UT 84341</t>
  </si>
  <si>
    <t>Sandra Ricks</t>
  </si>
  <si>
    <t>Lakeview Hospital</t>
  </si>
  <si>
    <t>630 Medical Dr.</t>
  </si>
  <si>
    <t>Bountiful, UT 84010</t>
  </si>
  <si>
    <t>Ashlynn Hall</t>
  </si>
  <si>
    <t>Utah Valley Hospital</t>
  </si>
  <si>
    <t>1034 N. 500 W.</t>
  </si>
  <si>
    <t>Provo, UT</t>
  </si>
  <si>
    <t>Ogden Fire Department</t>
  </si>
  <si>
    <t>2186 Lincoln Ave.</t>
  </si>
  <si>
    <t>Ogden, UT 84401</t>
  </si>
  <si>
    <t>Michelle Scrip</t>
  </si>
  <si>
    <t>Roy Fire Department</t>
  </si>
  <si>
    <t>5051 S. 1900 W.</t>
  </si>
  <si>
    <t>Roy, UT 84067</t>
  </si>
  <si>
    <t>Cody Draheim</t>
  </si>
  <si>
    <t>Layton Fire Department</t>
  </si>
  <si>
    <t>53 N. 2200 W.</t>
  </si>
  <si>
    <t>Scott Adams</t>
  </si>
  <si>
    <t>Logan Fire Department</t>
  </si>
  <si>
    <t>76 E. 200 N.</t>
  </si>
  <si>
    <t>Logan, UT 84321</t>
  </si>
  <si>
    <t>Kyle Lyndsay</t>
  </si>
  <si>
    <t>West Valley City Fire Department</t>
  </si>
  <si>
    <t>3600 W. Constitution Blvd.</t>
  </si>
  <si>
    <t>West Valley City, UT 84119</t>
  </si>
  <si>
    <t>Bryan Larson</t>
  </si>
  <si>
    <t>Davis County Sheriff</t>
  </si>
  <si>
    <t>800 W. State St.</t>
  </si>
  <si>
    <t>Farmington, UT 84025</t>
  </si>
  <si>
    <t>Brandon Roundy</t>
  </si>
  <si>
    <t>South Davis Metro Fire Department</t>
  </si>
  <si>
    <t>255 S. 100 W.</t>
  </si>
  <si>
    <t>Jeff Larsen</t>
  </si>
  <si>
    <t>Tiffany Myles-Mills</t>
  </si>
  <si>
    <t>7 meet cut score, 0 fall below</t>
  </si>
  <si>
    <t>4 meet cut score, 0 fall below</t>
  </si>
  <si>
    <t>41</t>
  </si>
  <si>
    <t>0-120</t>
  </si>
  <si>
    <t>20</t>
  </si>
  <si>
    <t>13</t>
  </si>
  <si>
    <t>0-29</t>
  </si>
  <si>
    <t>10</t>
  </si>
  <si>
    <t>0-17</t>
  </si>
  <si>
    <t>25</t>
  </si>
  <si>
    <t>0-36</t>
  </si>
  <si>
    <t>2</t>
  </si>
  <si>
    <t>4.25</t>
  </si>
  <si>
    <t>0-13</t>
  </si>
  <si>
    <t>10.17</t>
  </si>
  <si>
    <t>40.42</t>
  </si>
  <si>
    <t>3.75</t>
  </si>
  <si>
    <t>0-12</t>
  </si>
  <si>
    <t>3.25</t>
  </si>
  <si>
    <t>0-9</t>
  </si>
  <si>
    <t>3.58</t>
  </si>
  <si>
    <t>0-10</t>
  </si>
  <si>
    <t>4.67</t>
  </si>
  <si>
    <t>0-11</t>
  </si>
  <si>
    <t>0-25</t>
  </si>
  <si>
    <t>50</t>
  </si>
  <si>
    <t>94.58</t>
  </si>
  <si>
    <t>0-176</t>
  </si>
  <si>
    <t>30</t>
  </si>
  <si>
    <t>44.25</t>
  </si>
  <si>
    <t>0-89</t>
  </si>
  <si>
    <t>5</t>
  </si>
  <si>
    <t>5.75</t>
  </si>
  <si>
    <t>27.42</t>
  </si>
  <si>
    <t>0-66</t>
  </si>
  <si>
    <t>60</t>
  </si>
  <si>
    <t>50.67</t>
  </si>
  <si>
    <t>0-167</t>
  </si>
  <si>
    <t>10.33</t>
  </si>
  <si>
    <t>13.58</t>
  </si>
  <si>
    <t>0-33</t>
  </si>
  <si>
    <t>8</t>
  </si>
  <si>
    <t>8.67</t>
  </si>
  <si>
    <t>0-28</t>
  </si>
  <si>
    <t>20.33</t>
  </si>
  <si>
    <t>0-46</t>
  </si>
  <si>
    <t>16.75</t>
  </si>
  <si>
    <t>0-44</t>
  </si>
  <si>
    <t>46.25</t>
  </si>
  <si>
    <t>0-87</t>
  </si>
  <si>
    <t>All skills tracking for labs, clinical, and field internship are documented and validated through the Platinum Planner web-based tracking software platform.</t>
  </si>
  <si>
    <t xml:space="preserve">Any student who does not meet the minimum required numbers for essential skills, are required to extend their respective clinical or field internship hours such that those particular skills are met.  Essential skills are those such as team leads, intubations, patient assessments, etc.  For other skills, action plans are considered on a case-by-case basis with variables such as the likelihood of being exposed to the skills in question, student performance, and previous student experience reflected upon.  Any skill that we feel would be difficult to obtain through additional clinical or field hours, is further practiced through simulation if warranted.    </t>
  </si>
  <si>
    <t>Advisory Committee Minutes 2016-2017</t>
  </si>
  <si>
    <t>Dennis Crezee</t>
  </si>
  <si>
    <t>John Easter</t>
  </si>
  <si>
    <t>Nathan Ferreira</t>
  </si>
  <si>
    <t>Jensen Blair</t>
  </si>
  <si>
    <t>Christopher Johnson</t>
  </si>
  <si>
    <t>William Loren</t>
  </si>
  <si>
    <t>Matthew McGrath</t>
  </si>
  <si>
    <t>Aaron Peterson</t>
  </si>
  <si>
    <t>Nate Phillips</t>
  </si>
  <si>
    <t>Michael Slater</t>
  </si>
  <si>
    <t>Shane Anderson</t>
  </si>
  <si>
    <t>Michah Chambers</t>
  </si>
  <si>
    <t>Kris Jenkins</t>
  </si>
  <si>
    <t>Terry Johnson</t>
  </si>
  <si>
    <t>Brooke Perkins</t>
  </si>
  <si>
    <t>Jacob Rast</t>
  </si>
  <si>
    <t>Brandon Storey</t>
  </si>
  <si>
    <t>Brett Burton</t>
  </si>
  <si>
    <t>David Chugg</t>
  </si>
  <si>
    <t>William Elson</t>
  </si>
  <si>
    <t>Trevor Haycock</t>
  </si>
  <si>
    <t>Paul Olsen</t>
  </si>
  <si>
    <t>Shaun Smith</t>
  </si>
  <si>
    <t>Steven Sorensen</t>
  </si>
  <si>
    <t>Sarah Smith, NRP (past student)</t>
  </si>
  <si>
    <t>Christine O'neil BS, NRP (Full-time), Holly Neilson, BS, NRP (Clinical Coordinator)</t>
  </si>
  <si>
    <t>Yasmen Simonian, PhD (Dean)</t>
  </si>
  <si>
    <t xml:space="preserve">Chad Wilson, NRP  (Ogden Regional Medical Center), Haileigh Mason, BSN (McKay Dee Hospital) </t>
  </si>
  <si>
    <t>Jonathan Apfelbaum, MD (Medical Director)</t>
  </si>
  <si>
    <t>Frank Gilchrist. BIS, NRP (Davis Co. Sheriff)</t>
  </si>
  <si>
    <t xml:space="preserve">My formal undergraduate education is in Educational Technology.  My master's degree is in Health Science with an emphasis in Health Professions Education.  I have been actively involved in education for most of my career, filling roles as field training officer, skills instructor, adjunct professor, and now full-time professor. I am also actively involved in service and scholarship in the areas of andragogy and professional developement.  </t>
  </si>
  <si>
    <t>Kevin Ward, NRP (Layton Fire/EMS) David Olsen, NRP (Clinton Fire), Eric Bauman, NRP (Ogden City Fire)</t>
  </si>
  <si>
    <t>Current evidence-based practices as reported in peer-reviewed scholarly publications.  Additionally, we have ongoing and open dialogue with local stakeholders to determine if we are meeting curriculum objectives and outcomes.</t>
  </si>
  <si>
    <t>Advanced Paramedic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</si>
</sst>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yy"/>
    <numFmt numFmtId="166" formatCode="[&lt;=9999999]###\-####;\(###\)\ ###\-####"/>
  </numFmts>
  <fonts count="10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5" tint="-0.499984740745262"/>
      <name val="Calibri"/>
      <family val="2"/>
      <scheme val="minor"/>
    </font>
    <font>
      <sz val="10"/>
      <color theme="1"/>
      <name val="Arial"/>
      <family val="2"/>
    </font>
    <font>
      <u/>
      <sz val="11"/>
      <color theme="10"/>
      <name val="Calibri"/>
      <family val="2"/>
      <scheme val="minor"/>
    </font>
    <font>
      <sz val="11"/>
      <color theme="1"/>
      <name val="Arial"/>
      <family val="2"/>
    </font>
    <font>
      <sz val="10"/>
      <color rgb="FF7F7F7F"/>
      <name val="Arial"/>
      <family val="2"/>
    </font>
    <font>
      <sz val="11"/>
      <color rgb="FF984806"/>
      <name val="Arial"/>
      <family val="2"/>
    </font>
    <font>
      <i/>
      <sz val="11"/>
      <color theme="1"/>
      <name val="Calibri"/>
      <family val="2"/>
      <scheme val="minor"/>
    </font>
    <font>
      <sz val="11"/>
      <color rgb="FF008000"/>
      <name val="Arial"/>
      <family val="2"/>
    </font>
    <font>
      <sz val="11"/>
      <color rgb="FFFF0000"/>
      <name val="Arial"/>
      <family val="2"/>
    </font>
    <font>
      <i/>
      <sz val="11"/>
      <color rgb="FFFF0000"/>
      <name val="Arial"/>
      <family val="2"/>
    </font>
    <font>
      <b/>
      <sz val="12"/>
      <color rgb="FF984806"/>
      <name val="Arial"/>
      <family val="2"/>
    </font>
    <font>
      <sz val="11"/>
      <color theme="5" tint="-0.499984740745262"/>
      <name val="Arial"/>
      <family val="2"/>
    </font>
    <font>
      <sz val="11"/>
      <color theme="0" tint="-0.499984740745262"/>
      <name val="Calibri"/>
      <family val="2"/>
      <scheme val="minor"/>
    </font>
    <font>
      <sz val="11"/>
      <color rgb="FFC00000"/>
      <name val="Calibri"/>
      <family val="2"/>
      <scheme val="minor"/>
    </font>
    <font>
      <b/>
      <sz val="12"/>
      <color rgb="FFC00000"/>
      <name val="Calibri"/>
      <family val="2"/>
      <scheme val="minor"/>
    </font>
    <font>
      <sz val="14"/>
      <color rgb="FF003080"/>
      <name val="Arial"/>
      <family val="2"/>
    </font>
    <font>
      <sz val="11"/>
      <color rgb="FF0070C0"/>
      <name val="Calibri"/>
      <family val="2"/>
      <scheme val="minor"/>
    </font>
    <font>
      <sz val="11"/>
      <color rgb="FF008000"/>
      <name val="Calibri"/>
      <family val="2"/>
      <scheme val="minor"/>
    </font>
    <font>
      <sz val="12"/>
      <color rgb="FF008000"/>
      <name val="Calibri"/>
      <family val="2"/>
      <scheme val="minor"/>
    </font>
    <font>
      <sz val="9"/>
      <color theme="1"/>
      <name val="Arial"/>
      <family val="2"/>
    </font>
    <font>
      <sz val="12"/>
      <color theme="1"/>
      <name val="Calibri"/>
      <family val="2"/>
      <scheme val="minor"/>
    </font>
    <font>
      <b/>
      <sz val="14"/>
      <color theme="7" tint="-0.499984740745262"/>
      <name val="Arial"/>
      <family val="2"/>
    </font>
    <font>
      <sz val="14"/>
      <color theme="7" tint="-0.499984740745262"/>
      <name val="Arial"/>
      <family val="2"/>
    </font>
    <font>
      <b/>
      <sz val="11"/>
      <color theme="1"/>
      <name val="Arial"/>
      <family val="2"/>
    </font>
    <font>
      <sz val="11"/>
      <color theme="6" tint="-0.499984740745262"/>
      <name val="Calibri"/>
      <family val="2"/>
      <scheme val="minor"/>
    </font>
    <font>
      <b/>
      <sz val="10"/>
      <color theme="1"/>
      <name val="Arial"/>
      <family val="2"/>
    </font>
    <font>
      <sz val="9"/>
      <color indexed="81"/>
      <name val="Tahoma"/>
      <family val="2"/>
    </font>
    <font>
      <b/>
      <sz val="9"/>
      <color indexed="81"/>
      <name val="Tahoma"/>
      <family val="2"/>
    </font>
    <font>
      <sz val="10"/>
      <name val="Arial"/>
      <family val="2"/>
    </font>
    <font>
      <sz val="10"/>
      <color theme="5" tint="-0.499984740745262"/>
      <name val="Arial"/>
      <family val="2"/>
    </font>
    <font>
      <sz val="10"/>
      <color rgb="FFC00000"/>
      <name val="Arial"/>
      <family val="2"/>
    </font>
    <font>
      <sz val="10"/>
      <color rgb="FF008000"/>
      <name val="Arial"/>
      <family val="2"/>
    </font>
    <font>
      <sz val="11"/>
      <color rgb="FFC00000"/>
      <name val="Arial"/>
      <family val="2"/>
    </font>
    <font>
      <sz val="10"/>
      <color rgb="FF0070C0"/>
      <name val="Arial"/>
      <family val="2"/>
    </font>
    <font>
      <sz val="10"/>
      <color rgb="FF000080"/>
      <name val="Arial"/>
      <family val="2"/>
    </font>
    <font>
      <b/>
      <sz val="12"/>
      <color theme="7" tint="-0.499984740745262"/>
      <name val="Arial"/>
      <family val="2"/>
    </font>
    <font>
      <sz val="12"/>
      <color theme="7" tint="-0.499984740745262"/>
      <name val="Arial"/>
      <family val="2"/>
    </font>
    <font>
      <b/>
      <sz val="11"/>
      <color rgb="FF008000"/>
      <name val="Arial"/>
      <family val="2"/>
    </font>
    <font>
      <sz val="9"/>
      <color theme="0" tint="-0.249977111117893"/>
      <name val="Calibri"/>
      <family val="2"/>
      <scheme val="minor"/>
    </font>
    <font>
      <b/>
      <sz val="12"/>
      <color rgb="FF0070C0"/>
      <name val="Calibri"/>
      <family val="2"/>
      <scheme val="minor"/>
    </font>
    <font>
      <b/>
      <sz val="10"/>
      <color rgb="FFC00000"/>
      <name val="Arial"/>
      <family val="2"/>
    </font>
    <font>
      <b/>
      <sz val="11"/>
      <color rgb="FF984806"/>
      <name val="Calibri"/>
      <family val="2"/>
      <scheme val="minor"/>
    </font>
    <font>
      <sz val="8"/>
      <name val="Arial"/>
      <family val="2"/>
    </font>
    <font>
      <u/>
      <sz val="11"/>
      <color theme="10"/>
      <name val="Arial"/>
      <family val="2"/>
    </font>
    <font>
      <sz val="9"/>
      <color rgb="FF984806"/>
      <name val="Arial"/>
      <family val="2"/>
    </font>
    <font>
      <sz val="8"/>
      <color theme="1"/>
      <name val="Arial"/>
      <family val="2"/>
    </font>
    <font>
      <b/>
      <sz val="10"/>
      <name val="Arial"/>
      <family val="2"/>
    </font>
    <font>
      <b/>
      <sz val="11"/>
      <color rgb="FF008000"/>
      <name val="Calibri"/>
      <family val="2"/>
      <scheme val="minor"/>
    </font>
    <font>
      <i/>
      <sz val="9"/>
      <color theme="6" tint="-0.499984740745262"/>
      <name val="Calibri"/>
      <family val="2"/>
      <scheme val="minor"/>
    </font>
    <font>
      <sz val="10"/>
      <color theme="1"/>
      <name val="Calibri"/>
      <family val="2"/>
      <scheme val="minor"/>
    </font>
    <font>
      <sz val="10"/>
      <color indexed="53"/>
      <name val="Arial"/>
      <family val="2"/>
    </font>
    <font>
      <b/>
      <sz val="8"/>
      <color indexed="81"/>
      <name val="Tahoma"/>
      <family val="2"/>
    </font>
    <font>
      <sz val="10"/>
      <color theme="1" tint="0.499984740745262"/>
      <name val="Arial"/>
      <family val="2"/>
    </font>
    <font>
      <b/>
      <sz val="10"/>
      <color rgb="FF008000"/>
      <name val="Arial"/>
      <family val="2"/>
    </font>
    <font>
      <u/>
      <sz val="10"/>
      <color theme="10"/>
      <name val="Arial"/>
      <family val="2"/>
    </font>
    <font>
      <sz val="11"/>
      <color theme="1" tint="0.499984740745262"/>
      <name val="Calibri"/>
      <family val="2"/>
      <scheme val="minor"/>
    </font>
    <font>
      <sz val="11"/>
      <color theme="7" tint="-0.499984740745262"/>
      <name val="Calibri"/>
      <family val="2"/>
      <scheme val="minor"/>
    </font>
    <font>
      <sz val="11"/>
      <color theme="5" tint="0.79998168889431442"/>
      <name val="Calibri"/>
      <family val="2"/>
      <scheme val="minor"/>
    </font>
    <font>
      <b/>
      <sz val="11"/>
      <color theme="5" tint="-0.249977111117893"/>
      <name val="Calibri"/>
      <family val="2"/>
      <scheme val="minor"/>
    </font>
    <font>
      <b/>
      <sz val="11"/>
      <color rgb="FFC00000"/>
      <name val="Calibri"/>
      <family val="2"/>
      <scheme val="minor"/>
    </font>
    <font>
      <b/>
      <sz val="11"/>
      <color theme="0"/>
      <name val="Arial"/>
      <family val="2"/>
    </font>
    <font>
      <b/>
      <sz val="12"/>
      <color rgb="FF008000"/>
      <name val="Arial"/>
      <family val="2"/>
    </font>
    <font>
      <b/>
      <sz val="36"/>
      <color rgb="FF002060"/>
      <name val="Calibri"/>
      <family val="2"/>
      <scheme val="minor"/>
    </font>
    <font>
      <sz val="11"/>
      <color rgb="FF002060"/>
      <name val="Calibri"/>
      <family val="2"/>
      <scheme val="minor"/>
    </font>
    <font>
      <sz val="22"/>
      <color rgb="FF002060"/>
      <name val="Calibri"/>
      <family val="2"/>
      <scheme val="minor"/>
    </font>
    <font>
      <b/>
      <sz val="36"/>
      <color rgb="FF002060"/>
      <name val="Arial"/>
      <family val="2"/>
    </font>
    <font>
      <sz val="20"/>
      <color rgb="FF002060"/>
      <name val="Arial"/>
      <family val="2"/>
    </font>
    <font>
      <b/>
      <sz val="24"/>
      <color rgb="FF002060"/>
      <name val="Arial"/>
      <family val="2"/>
    </font>
    <font>
      <b/>
      <i/>
      <sz val="24"/>
      <color rgb="FF002060"/>
      <name val="Arial"/>
      <family val="2"/>
    </font>
    <font>
      <sz val="11"/>
      <color rgb="FF002060"/>
      <name val="Arial"/>
      <family val="2"/>
    </font>
    <font>
      <i/>
      <sz val="11"/>
      <color rgb="FF002060"/>
      <name val="Arial"/>
      <family val="2"/>
    </font>
    <font>
      <b/>
      <sz val="11"/>
      <color rgb="FF002060"/>
      <name val="Arial"/>
      <family val="2"/>
    </font>
    <font>
      <b/>
      <u/>
      <sz val="11"/>
      <color rgb="FF002060"/>
      <name val="Arial"/>
      <family val="2"/>
    </font>
    <font>
      <sz val="9"/>
      <color rgb="FF002060"/>
      <name val="Arial"/>
      <family val="2"/>
    </font>
    <font>
      <u/>
      <sz val="11"/>
      <color rgb="FF002060"/>
      <name val="Arial"/>
      <family val="2"/>
    </font>
    <font>
      <sz val="11"/>
      <color theme="0" tint="-0.14999847407452621"/>
      <name val="Calibri"/>
      <family val="2"/>
      <scheme val="minor"/>
    </font>
    <font>
      <b/>
      <sz val="11"/>
      <color rgb="FFFF0000"/>
      <name val="Arial"/>
      <family val="2"/>
    </font>
    <font>
      <b/>
      <u/>
      <sz val="11"/>
      <color theme="10"/>
      <name val="Calibri"/>
      <family val="2"/>
      <scheme val="minor"/>
    </font>
    <font>
      <i/>
      <sz val="11"/>
      <color theme="6" tint="-0.499984740745262"/>
      <name val="Calibri"/>
      <family val="2"/>
      <scheme val="minor"/>
    </font>
    <font>
      <b/>
      <sz val="13"/>
      <color rgb="FFC00000"/>
      <name val="Calibri"/>
      <family val="2"/>
      <scheme val="minor"/>
    </font>
    <font>
      <b/>
      <sz val="11"/>
      <color rgb="FF0070C0"/>
      <name val="Calibri"/>
      <family val="2"/>
      <scheme val="minor"/>
    </font>
    <font>
      <sz val="12"/>
      <color rgb="FFC00000"/>
      <name val="Calibri"/>
      <family val="2"/>
      <scheme val="minor"/>
    </font>
    <font>
      <b/>
      <sz val="10"/>
      <color indexed="60"/>
      <name val="Arial"/>
      <family val="2"/>
    </font>
    <font>
      <sz val="10"/>
      <color indexed="60"/>
      <name val="Arial"/>
      <family val="2"/>
    </font>
    <font>
      <b/>
      <sz val="11"/>
      <color indexed="60"/>
      <name val="Calibri"/>
      <family val="2"/>
    </font>
    <font>
      <sz val="11"/>
      <color indexed="60"/>
      <name val="Calibri"/>
      <family val="2"/>
    </font>
    <font>
      <b/>
      <sz val="10"/>
      <color rgb="FF0070C0"/>
      <name val="Arial"/>
      <family val="2"/>
    </font>
    <font>
      <b/>
      <sz val="10"/>
      <color rgb="FFFF0000"/>
      <name val="Arial"/>
      <family val="2"/>
    </font>
    <font>
      <b/>
      <sz val="11"/>
      <color theme="8" tint="-0.249977111117893"/>
      <name val="Arial"/>
      <family val="2"/>
    </font>
    <font>
      <b/>
      <u/>
      <sz val="11"/>
      <color theme="8" tint="-0.249977111117893"/>
      <name val="Arial"/>
      <family val="2"/>
    </font>
    <font>
      <b/>
      <sz val="11"/>
      <color theme="8"/>
      <name val="Arial"/>
      <family val="2"/>
    </font>
    <font>
      <b/>
      <sz val="11"/>
      <name val="Arial"/>
      <family val="2"/>
    </font>
    <font>
      <sz val="11"/>
      <name val="Arial"/>
      <family val="2"/>
    </font>
    <font>
      <b/>
      <sz val="11"/>
      <color theme="4" tint="-0.499984740745262"/>
      <name val="Calibri"/>
      <family val="2"/>
      <scheme val="minor"/>
    </font>
    <font>
      <sz val="11"/>
      <color theme="4" tint="-0.499984740745262"/>
      <name val="Calibri"/>
      <family val="2"/>
      <scheme val="minor"/>
    </font>
    <font>
      <sz val="11"/>
      <color rgb="FFFF0000"/>
      <name val="Calibri"/>
      <family val="2"/>
      <scheme val="minor"/>
    </font>
  </fonts>
  <fills count="2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CF5E7"/>
        <bgColor indexed="64"/>
      </patternFill>
    </fill>
    <fill>
      <patternFill patternType="solid">
        <fgColor theme="1" tint="4.9989318521683403E-2"/>
        <bgColor indexed="64"/>
      </patternFill>
    </fill>
    <fill>
      <patternFill patternType="solid">
        <fgColor rgb="FFEFF6FB"/>
        <bgColor indexed="64"/>
      </patternFill>
    </fill>
    <fill>
      <patternFill patternType="solid">
        <fgColor rgb="FFFCE5D8"/>
        <bgColor indexed="64"/>
      </patternFill>
    </fill>
    <fill>
      <patternFill patternType="solid">
        <fgColor rgb="FFFCE7DC"/>
        <bgColor indexed="64"/>
      </patternFill>
    </fill>
    <fill>
      <patternFill patternType="solid">
        <fgColor theme="1"/>
        <bgColor indexed="64"/>
      </patternFill>
    </fill>
    <fill>
      <patternFill patternType="solid">
        <fgColor rgb="FFDDEBF7"/>
        <bgColor indexed="64"/>
      </patternFill>
    </fill>
    <fill>
      <patternFill patternType="solid">
        <fgColor rgb="FFEFF6EA"/>
        <bgColor indexed="64"/>
      </patternFill>
    </fill>
    <fill>
      <patternFill patternType="solid">
        <fgColor rgb="FFDAEEF3"/>
        <bgColor indexed="64"/>
      </patternFill>
    </fill>
    <fill>
      <patternFill patternType="solid">
        <fgColor rgb="FFFFFFCC"/>
        <bgColor indexed="64"/>
      </patternFill>
    </fill>
    <fill>
      <patternFill patternType="solid">
        <fgColor rgb="FFD5B8EA"/>
        <bgColor indexed="64"/>
      </patternFill>
    </fill>
    <fill>
      <patternFill patternType="solid">
        <fgColor indexed="42"/>
        <bgColor indexed="64"/>
      </patternFill>
    </fill>
    <fill>
      <patternFill patternType="solid">
        <fgColor theme="7"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3DEFE"/>
        <bgColor indexed="64"/>
      </patternFill>
    </fill>
    <fill>
      <patternFill patternType="solid">
        <fgColor theme="0"/>
        <bgColor indexed="64"/>
      </patternFill>
    </fill>
    <fill>
      <patternFill patternType="solid">
        <fgColor rgb="FFFFC9C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675">
    <xf numFmtId="0" fontId="0" fillId="0" borderId="0" xfId="0"/>
    <xf numFmtId="0" fontId="0" fillId="0" borderId="0" xfId="0" applyAlignment="1">
      <alignment horizontal="center"/>
    </xf>
    <xf numFmtId="0" fontId="0" fillId="0" borderId="0" xfId="0"/>
    <xf numFmtId="0" fontId="6" fillId="0" borderId="0" xfId="0" applyFont="1"/>
    <xf numFmtId="0" fontId="17" fillId="0" borderId="0" xfId="0" applyFont="1"/>
    <xf numFmtId="0" fontId="18" fillId="0" borderId="0" xfId="0" applyFont="1"/>
    <xf numFmtId="0" fontId="18" fillId="0" borderId="0" xfId="0" applyFont="1" applyAlignment="1">
      <alignment horizontal="center"/>
    </xf>
    <xf numFmtId="0" fontId="16" fillId="4" borderId="1" xfId="0" applyFont="1" applyFill="1" applyBorder="1" applyAlignment="1">
      <alignment vertical="center"/>
    </xf>
    <xf numFmtId="0" fontId="16" fillId="4" borderId="1" xfId="0" applyFont="1" applyFill="1" applyBorder="1"/>
    <xf numFmtId="0" fontId="20" fillId="0" borderId="0" xfId="0" applyFont="1" applyAlignment="1">
      <alignment horizontal="center"/>
    </xf>
    <xf numFmtId="0" fontId="0" fillId="0" borderId="0" xfId="0" quotePrefix="1"/>
    <xf numFmtId="0" fontId="22" fillId="0" borderId="0" xfId="0" applyFont="1"/>
    <xf numFmtId="0" fontId="24" fillId="0" borderId="0" xfId="0" applyFont="1"/>
    <xf numFmtId="0" fontId="23" fillId="0" borderId="1" xfId="0" applyFont="1" applyBorder="1"/>
    <xf numFmtId="0" fontId="0" fillId="0" borderId="0" xfId="0" applyAlignment="1">
      <alignment horizontal="left" indent="1"/>
    </xf>
    <xf numFmtId="0" fontId="21" fillId="6" borderId="1" xfId="0" applyFont="1" applyFill="1" applyBorder="1" applyProtection="1">
      <protection locked="0"/>
    </xf>
    <xf numFmtId="0" fontId="21" fillId="6" borderId="2" xfId="0" applyFont="1" applyFill="1" applyBorder="1" applyProtection="1">
      <protection locked="0"/>
    </xf>
    <xf numFmtId="0" fontId="26" fillId="0" borderId="0" xfId="0" applyFont="1"/>
    <xf numFmtId="0" fontId="27" fillId="0" borderId="0" xfId="0" applyFont="1"/>
    <xf numFmtId="0" fontId="28" fillId="0" borderId="0" xfId="0" applyFont="1"/>
    <xf numFmtId="0" fontId="6" fillId="0" borderId="0" xfId="0" applyFont="1" applyAlignment="1">
      <alignment horizontal="left" indent="1"/>
    </xf>
    <xf numFmtId="0" fontId="29" fillId="0" borderId="0" xfId="0" applyFont="1"/>
    <xf numFmtId="0" fontId="30" fillId="0" borderId="0" xfId="0" applyFont="1"/>
    <xf numFmtId="0" fontId="30" fillId="0" borderId="0" xfId="0" applyFont="1" applyFill="1" applyBorder="1" applyAlignment="1">
      <alignment horizontal="left"/>
    </xf>
    <xf numFmtId="0" fontId="6" fillId="0" borderId="0" xfId="0" applyFont="1" applyAlignment="1">
      <alignment wrapText="1"/>
    </xf>
    <xf numFmtId="0" fontId="6" fillId="0" borderId="0" xfId="0" applyFont="1" applyAlignment="1">
      <alignment horizontal="left" indent="2"/>
    </xf>
    <xf numFmtId="0" fontId="21" fillId="8" borderId="1" xfId="0" applyFont="1" applyFill="1" applyBorder="1" applyAlignment="1" applyProtection="1">
      <alignment horizontal="center"/>
      <protection locked="0"/>
    </xf>
    <xf numFmtId="0" fontId="21" fillId="0" borderId="0" xfId="0" applyFont="1" applyFill="1" applyBorder="1" applyAlignment="1" applyProtection="1">
      <alignment horizontal="center"/>
      <protection locked="0"/>
    </xf>
    <xf numFmtId="0" fontId="35" fillId="0" borderId="0" xfId="0" applyFont="1" applyAlignment="1">
      <alignment horizontal="left" indent="2"/>
    </xf>
    <xf numFmtId="0" fontId="3" fillId="0" borderId="0" xfId="0" applyFont="1"/>
    <xf numFmtId="0" fontId="0" fillId="6" borderId="1" xfId="0" applyFill="1" applyBorder="1"/>
    <xf numFmtId="0" fontId="0" fillId="7" borderId="1" xfId="0" applyFill="1" applyBorder="1" applyAlignment="1" applyProtection="1">
      <alignment horizontal="center"/>
      <protection locked="0"/>
    </xf>
    <xf numFmtId="0" fontId="0" fillId="6" borderId="1" xfId="0" applyFill="1" applyBorder="1" applyProtection="1">
      <protection locked="0"/>
    </xf>
    <xf numFmtId="0" fontId="0" fillId="6" borderId="1" xfId="0" applyFill="1" applyBorder="1" applyAlignment="1" applyProtection="1">
      <alignment horizontal="center"/>
      <protection locked="0"/>
    </xf>
    <xf numFmtId="0" fontId="6" fillId="0" borderId="0" xfId="0" applyFont="1" applyFill="1" applyBorder="1"/>
    <xf numFmtId="0" fontId="35" fillId="0" borderId="0" xfId="0" applyFont="1"/>
    <xf numFmtId="0" fontId="36" fillId="0" borderId="0" xfId="0" applyFont="1"/>
    <xf numFmtId="0" fontId="12" fillId="0" borderId="0" xfId="0" applyFont="1"/>
    <xf numFmtId="0" fontId="6" fillId="0" borderId="1" xfId="0" applyFont="1" applyBorder="1" applyAlignment="1">
      <alignment vertical="center" wrapText="1"/>
    </xf>
    <xf numFmtId="0" fontId="0" fillId="6" borderId="1" xfId="0" applyFill="1" applyBorder="1" applyAlignment="1">
      <alignment horizontal="center"/>
    </xf>
    <xf numFmtId="0" fontId="0" fillId="5" borderId="0" xfId="0" applyFill="1"/>
    <xf numFmtId="0" fontId="0" fillId="10" borderId="1" xfId="0" applyFill="1" applyBorder="1" applyAlignment="1">
      <alignment horizontal="center" wrapText="1"/>
    </xf>
    <xf numFmtId="0" fontId="0" fillId="9" borderId="0" xfId="0" applyFill="1"/>
    <xf numFmtId="0" fontId="6" fillId="11" borderId="1" xfId="0" applyFont="1" applyFill="1" applyBorder="1" applyAlignment="1">
      <alignment horizontal="left" vertical="center" wrapText="1" indent="5"/>
    </xf>
    <xf numFmtId="0" fontId="21" fillId="6" borderId="1" xfId="0" applyFont="1" applyFill="1" applyBorder="1" applyAlignment="1" applyProtection="1">
      <alignment horizontal="center"/>
      <protection locked="0"/>
    </xf>
    <xf numFmtId="0" fontId="28" fillId="12" borderId="1" xfId="0" applyFont="1" applyFill="1" applyBorder="1" applyAlignment="1" applyProtection="1">
      <alignment horizontal="center" vertical="center" wrapText="1"/>
    </xf>
    <xf numFmtId="0" fontId="33" fillId="10" borderId="1" xfId="0" applyFont="1" applyFill="1" applyBorder="1" applyAlignment="1" applyProtection="1">
      <alignment horizontal="center" wrapText="1"/>
    </xf>
    <xf numFmtId="0" fontId="6" fillId="10" borderId="1" xfId="0" applyFont="1" applyFill="1" applyBorder="1" applyAlignment="1" applyProtection="1">
      <alignment horizontal="center" wrapText="1"/>
    </xf>
    <xf numFmtId="0" fontId="39" fillId="0" borderId="0" xfId="0" applyFont="1"/>
    <xf numFmtId="0" fontId="21" fillId="6" borderId="2" xfId="0" applyFont="1" applyFill="1" applyBorder="1" applyAlignment="1" applyProtection="1">
      <alignment horizontal="center"/>
      <protection locked="0"/>
    </xf>
    <xf numFmtId="0" fontId="21" fillId="6" borderId="1" xfId="0" applyFont="1" applyFill="1" applyBorder="1" applyAlignment="1" applyProtection="1">
      <alignment wrapText="1"/>
      <protection locked="0"/>
    </xf>
    <xf numFmtId="0" fontId="0" fillId="0" borderId="0" xfId="0" applyAlignment="1">
      <alignment horizontal="right"/>
    </xf>
    <xf numFmtId="0" fontId="40" fillId="0" borderId="0" xfId="0" applyFont="1"/>
    <xf numFmtId="0" fontId="41" fillId="0" borderId="0" xfId="0" applyFont="1"/>
    <xf numFmtId="0" fontId="8" fillId="0" borderId="0" xfId="0" applyFont="1" applyAlignment="1">
      <alignment horizontal="left" indent="2"/>
    </xf>
    <xf numFmtId="0" fontId="42" fillId="0" borderId="0" xfId="0" applyFont="1"/>
    <xf numFmtId="0" fontId="18" fillId="0" borderId="0" xfId="0" applyFont="1" applyAlignment="1">
      <alignment wrapText="1"/>
    </xf>
    <xf numFmtId="0" fontId="43" fillId="0" borderId="0" xfId="0" applyFont="1" applyAlignment="1">
      <alignment horizontal="center"/>
    </xf>
    <xf numFmtId="0" fontId="21" fillId="7" borderId="1" xfId="0" applyFont="1" applyFill="1" applyBorder="1" applyAlignment="1" applyProtection="1">
      <alignment horizontal="center"/>
      <protection locked="0"/>
    </xf>
    <xf numFmtId="0" fontId="37" fillId="0" borderId="0" xfId="0" applyFont="1"/>
    <xf numFmtId="0" fontId="10" fillId="11" borderId="1" xfId="0" applyFont="1" applyFill="1" applyBorder="1"/>
    <xf numFmtId="0" fontId="48" fillId="4" borderId="1" xfId="2" applyFont="1" applyFill="1" applyBorder="1" applyAlignment="1" applyProtection="1">
      <alignment vertical="center"/>
      <protection locked="0"/>
    </xf>
    <xf numFmtId="0" fontId="48" fillId="4" borderId="1" xfId="2" applyFont="1" applyFill="1" applyBorder="1" applyProtection="1">
      <protection locked="0"/>
    </xf>
    <xf numFmtId="0" fontId="18" fillId="0" borderId="0" xfId="0" applyFont="1" applyAlignment="1">
      <alignment horizontal="left" vertical="top" wrapText="1"/>
    </xf>
    <xf numFmtId="0" fontId="8" fillId="10"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0" fillId="6" borderId="1" xfId="0" applyFill="1" applyBorder="1" applyAlignment="1" applyProtection="1">
      <alignment wrapText="1"/>
      <protection locked="0"/>
    </xf>
    <xf numFmtId="0" fontId="11" fillId="0" borderId="0" xfId="0" applyFont="1"/>
    <xf numFmtId="0" fontId="6" fillId="0" borderId="0" xfId="0" applyFont="1" applyAlignment="1">
      <alignment horizontal="left" indent="3"/>
    </xf>
    <xf numFmtId="0" fontId="35" fillId="0" borderId="0" xfId="0" applyFont="1" applyAlignment="1">
      <alignment horizontal="left" indent="3"/>
    </xf>
    <xf numFmtId="0" fontId="21" fillId="7" borderId="2" xfId="0" applyFont="1" applyFill="1" applyBorder="1" applyAlignment="1" applyProtection="1">
      <alignment horizontal="center"/>
      <protection locked="0"/>
    </xf>
    <xf numFmtId="0" fontId="36" fillId="0" borderId="0" xfId="0" applyFont="1" applyAlignment="1">
      <alignment horizontal="left" indent="2"/>
    </xf>
    <xf numFmtId="0" fontId="46" fillId="11" borderId="1" xfId="0" applyFont="1" applyFill="1" applyBorder="1" applyAlignment="1">
      <alignment horizontal="right" vertical="center"/>
    </xf>
    <xf numFmtId="0" fontId="6" fillId="0" borderId="0" xfId="0" quotePrefix="1" applyFont="1"/>
    <xf numFmtId="0" fontId="35" fillId="0" borderId="0" xfId="0" applyFont="1" applyAlignment="1">
      <alignment wrapText="1"/>
    </xf>
    <xf numFmtId="0" fontId="21" fillId="7" borderId="1" xfId="0" applyFont="1" applyFill="1" applyBorder="1" applyAlignment="1" applyProtection="1">
      <alignment horizontal="center" vertical="center"/>
      <protection locked="0"/>
    </xf>
    <xf numFmtId="0" fontId="6" fillId="9" borderId="0" xfId="0" applyFont="1" applyFill="1" applyAlignment="1">
      <alignment wrapText="1"/>
    </xf>
    <xf numFmtId="164" fontId="0" fillId="0" borderId="0" xfId="0" applyNumberFormat="1"/>
    <xf numFmtId="0" fontId="0" fillId="8" borderId="1" xfId="0" applyFill="1" applyBorder="1" applyAlignment="1" applyProtection="1">
      <alignment horizontal="center"/>
      <protection locked="0"/>
    </xf>
    <xf numFmtId="0" fontId="36" fillId="0" borderId="0" xfId="0" applyFont="1" applyAlignment="1">
      <alignment horizontal="left" wrapText="1" indent="2"/>
    </xf>
    <xf numFmtId="0" fontId="6" fillId="0" borderId="0" xfId="0" applyFont="1" applyAlignment="1">
      <alignment horizontal="left" indent="4"/>
    </xf>
    <xf numFmtId="0" fontId="6" fillId="10" borderId="1" xfId="0" applyFont="1" applyFill="1" applyBorder="1"/>
    <xf numFmtId="0" fontId="35" fillId="0" borderId="0" xfId="0" applyFont="1" applyFill="1" applyBorder="1" applyAlignment="1">
      <alignment wrapText="1"/>
    </xf>
    <xf numFmtId="0" fontId="6" fillId="0" borderId="1" xfId="0" applyFont="1" applyBorder="1" applyAlignment="1">
      <alignment wrapText="1"/>
    </xf>
    <xf numFmtId="0" fontId="6" fillId="0" borderId="1" xfId="0" applyFont="1" applyBorder="1"/>
    <xf numFmtId="0" fontId="6" fillId="10" borderId="1" xfId="0" applyFont="1" applyFill="1" applyBorder="1" applyAlignment="1">
      <alignment horizontal="left" vertical="center" wrapText="1" indent="1"/>
    </xf>
    <xf numFmtId="0" fontId="6" fillId="10" borderId="1" xfId="0" applyFont="1" applyFill="1" applyBorder="1" applyAlignment="1">
      <alignment vertical="center" wrapText="1"/>
    </xf>
    <xf numFmtId="0" fontId="6" fillId="10" borderId="1" xfId="0" applyFont="1" applyFill="1" applyBorder="1" applyAlignment="1">
      <alignment horizontal="center" vertical="center" wrapText="1"/>
    </xf>
    <xf numFmtId="0" fontId="0" fillId="0" borderId="0" xfId="0" quotePrefix="1" applyAlignment="1">
      <alignment vertical="top"/>
    </xf>
    <xf numFmtId="0" fontId="6" fillId="10" borderId="1" xfId="0" applyFont="1" applyFill="1" applyBorder="1" applyAlignment="1">
      <alignment horizontal="center" vertical="center"/>
    </xf>
    <xf numFmtId="0" fontId="45" fillId="10" borderId="1" xfId="0" applyFont="1" applyFill="1" applyBorder="1" applyAlignment="1">
      <alignment horizontal="center" vertical="center" wrapText="1"/>
    </xf>
    <xf numFmtId="0" fontId="6" fillId="6" borderId="1" xfId="0" applyFont="1" applyFill="1" applyBorder="1" applyAlignment="1" applyProtection="1">
      <alignment vertical="center" wrapText="1"/>
    </xf>
    <xf numFmtId="0" fontId="50" fillId="6" borderId="1" xfId="0" applyFont="1" applyFill="1" applyBorder="1" applyAlignment="1" applyProtection="1">
      <alignment vertical="center" wrapText="1"/>
    </xf>
    <xf numFmtId="0" fontId="6" fillId="6" borderId="1" xfId="0" applyFont="1" applyFill="1" applyBorder="1" applyAlignment="1" applyProtection="1">
      <alignment vertical="center"/>
    </xf>
    <xf numFmtId="0" fontId="24" fillId="6" borderId="1" xfId="0" applyFont="1" applyFill="1" applyBorder="1" applyAlignment="1" applyProtection="1">
      <alignment vertical="center" wrapText="1"/>
    </xf>
    <xf numFmtId="0" fontId="21" fillId="6" borderId="1" xfId="0" applyFont="1" applyFill="1" applyBorder="1" applyAlignment="1" applyProtection="1">
      <alignment horizontal="center" vertical="center" wrapText="1"/>
      <protection locked="0"/>
    </xf>
    <xf numFmtId="0" fontId="7" fillId="11" borderId="1" xfId="2" applyFill="1" applyBorder="1" applyProtection="1">
      <protection locked="0"/>
    </xf>
    <xf numFmtId="0" fontId="45" fillId="13" borderId="1" xfId="0" applyFont="1" applyFill="1" applyBorder="1" applyAlignment="1">
      <alignment horizontal="center" vertical="center" wrapText="1"/>
    </xf>
    <xf numFmtId="0" fontId="6" fillId="0" borderId="0" xfId="0" quotePrefix="1" applyFont="1" applyFill="1" applyBorder="1"/>
    <xf numFmtId="14" fontId="21" fillId="6" borderId="1" xfId="0" applyNumberFormat="1" applyFont="1" applyFill="1" applyBorder="1" applyAlignment="1" applyProtection="1">
      <alignment horizontal="center"/>
      <protection locked="0"/>
    </xf>
    <xf numFmtId="164" fontId="21" fillId="6" borderId="1" xfId="0" applyNumberFormat="1" applyFont="1" applyFill="1" applyBorder="1" applyAlignment="1" applyProtection="1">
      <alignment horizontal="center"/>
      <protection locked="0"/>
    </xf>
    <xf numFmtId="0" fontId="4" fillId="9" borderId="0" xfId="0" applyFont="1" applyFill="1"/>
    <xf numFmtId="0" fontId="36" fillId="0" borderId="0" xfId="0" applyFont="1" applyAlignment="1">
      <alignment horizontal="left" vertical="top" wrapText="1" indent="2"/>
    </xf>
    <xf numFmtId="0" fontId="0" fillId="10" borderId="13" xfId="0" applyFill="1" applyBorder="1" applyAlignment="1">
      <alignment horizontal="center"/>
    </xf>
    <xf numFmtId="0" fontId="0" fillId="10" borderId="2" xfId="0" applyFill="1" applyBorder="1" applyAlignment="1">
      <alignment horizontal="center"/>
    </xf>
    <xf numFmtId="0" fontId="0" fillId="10" borderId="14" xfId="0" applyFill="1" applyBorder="1" applyAlignment="1">
      <alignment horizontal="center"/>
    </xf>
    <xf numFmtId="0" fontId="0" fillId="10" borderId="4" xfId="0" applyFill="1" applyBorder="1" applyAlignment="1">
      <alignment horizontal="center"/>
    </xf>
    <xf numFmtId="0" fontId="38" fillId="6" borderId="1" xfId="0" applyFont="1" applyFill="1" applyBorder="1" applyAlignment="1" applyProtection="1">
      <alignment vertical="center" wrapText="1"/>
      <protection locked="0"/>
    </xf>
    <xf numFmtId="1" fontId="21" fillId="6" borderId="9" xfId="0" applyNumberFormat="1" applyFont="1" applyFill="1" applyBorder="1" applyAlignment="1" applyProtection="1">
      <alignment horizontal="center"/>
      <protection locked="0"/>
    </xf>
    <xf numFmtId="0" fontId="0" fillId="7" borderId="4" xfId="0" applyFill="1" applyBorder="1" applyAlignment="1" applyProtection="1">
      <alignment horizontal="center"/>
      <protection locked="0"/>
    </xf>
    <xf numFmtId="0" fontId="6" fillId="0" borderId="0" xfId="0" applyFont="1" applyAlignment="1">
      <alignment horizontal="left" vertical="center" indent="1"/>
    </xf>
    <xf numFmtId="0" fontId="0" fillId="0" borderId="0" xfId="0"/>
    <xf numFmtId="0" fontId="12" fillId="0" borderId="0" xfId="0" applyFont="1" applyAlignment="1">
      <alignment horizontal="left" indent="2"/>
    </xf>
    <xf numFmtId="0" fontId="21" fillId="6" borderId="1" xfId="0" applyFont="1" applyFill="1" applyBorder="1" applyProtection="1">
      <protection locked="0"/>
    </xf>
    <xf numFmtId="0" fontId="0" fillId="0" borderId="0" xfId="0" applyAlignment="1">
      <alignment vertical="center"/>
    </xf>
    <xf numFmtId="0" fontId="6" fillId="0" borderId="0" xfId="0" applyFont="1"/>
    <xf numFmtId="0" fontId="0" fillId="0" borderId="0" xfId="0"/>
    <xf numFmtId="0" fontId="21" fillId="6" borderId="1" xfId="0" applyFont="1" applyFill="1" applyBorder="1" applyAlignment="1" applyProtection="1">
      <alignment horizontal="center"/>
      <protection locked="0"/>
    </xf>
    <xf numFmtId="0" fontId="22" fillId="0" borderId="0" xfId="0" applyFont="1"/>
    <xf numFmtId="0" fontId="0" fillId="0" borderId="0" xfId="0"/>
    <xf numFmtId="0" fontId="0" fillId="0" borderId="0" xfId="0" applyAlignment="1">
      <alignment vertical="top"/>
    </xf>
    <xf numFmtId="0" fontId="0" fillId="0" borderId="0" xfId="0" applyAlignment="1">
      <alignment horizontal="left" vertical="center"/>
    </xf>
    <xf numFmtId="0" fontId="3" fillId="0" borderId="0" xfId="0" applyFont="1" applyAlignment="1">
      <alignment horizontal="center"/>
    </xf>
    <xf numFmtId="0" fontId="36" fillId="0" borderId="0" xfId="0" applyFont="1" applyAlignment="1">
      <alignment horizontal="left" indent="1"/>
    </xf>
    <xf numFmtId="0" fontId="0" fillId="6" borderId="7" xfId="0" applyFill="1" applyBorder="1"/>
    <xf numFmtId="0" fontId="0" fillId="7" borderId="2" xfId="0" applyFill="1" applyBorder="1" applyAlignment="1" applyProtection="1">
      <alignment horizontal="center"/>
      <protection locked="0"/>
    </xf>
    <xf numFmtId="0" fontId="0" fillId="6" borderId="15" xfId="0" applyFill="1" applyBorder="1"/>
    <xf numFmtId="0" fontId="6" fillId="0" borderId="4" xfId="0" applyFont="1" applyBorder="1" applyAlignment="1">
      <alignment vertical="center" wrapText="1"/>
    </xf>
    <xf numFmtId="0" fontId="0" fillId="0" borderId="0" xfId="0"/>
    <xf numFmtId="0" fontId="22" fillId="0" borderId="0" xfId="0" applyFont="1"/>
    <xf numFmtId="0" fontId="0" fillId="0" borderId="0" xfId="0" applyAlignment="1">
      <alignment wrapText="1"/>
    </xf>
    <xf numFmtId="0" fontId="0" fillId="0" borderId="0" xfId="0"/>
    <xf numFmtId="0" fontId="21" fillId="6" borderId="1" xfId="0" applyFont="1" applyFill="1" applyBorder="1" applyProtection="1">
      <protection locked="0"/>
    </xf>
    <xf numFmtId="0" fontId="35" fillId="0" borderId="0" xfId="0" applyFont="1" applyAlignment="1">
      <alignment wrapText="1"/>
    </xf>
    <xf numFmtId="0" fontId="0" fillId="0" borderId="0" xfId="0"/>
    <xf numFmtId="0" fontId="0" fillId="0" borderId="0" xfId="0" applyAlignment="1" applyProtection="1">
      <alignment wrapText="1"/>
      <protection locked="0"/>
    </xf>
    <xf numFmtId="0" fontId="6" fillId="0" borderId="0" xfId="0" applyFont="1"/>
    <xf numFmtId="0" fontId="0" fillId="0" borderId="0" xfId="0" applyProtection="1">
      <protection locked="0"/>
    </xf>
    <xf numFmtId="0" fontId="6" fillId="0" borderId="0" xfId="0" applyFont="1" applyAlignment="1">
      <alignment horizontal="left" indent="2"/>
    </xf>
    <xf numFmtId="0" fontId="21" fillId="6" borderId="1" xfId="0" applyFont="1" applyFill="1" applyBorder="1" applyAlignment="1" applyProtection="1">
      <alignment horizontal="center"/>
      <protection locked="0"/>
    </xf>
    <xf numFmtId="0" fontId="22" fillId="0" borderId="0" xfId="0" applyFont="1"/>
    <xf numFmtId="0" fontId="0" fillId="0" borderId="0" xfId="0"/>
    <xf numFmtId="0" fontId="54" fillId="0" borderId="0" xfId="0" applyFont="1"/>
    <xf numFmtId="0" fontId="55" fillId="0" borderId="0" xfId="0" applyFont="1" applyFill="1" applyAlignment="1" applyProtection="1">
      <alignment horizontal="left" vertical="center" wrapText="1" indent="1"/>
    </xf>
    <xf numFmtId="0" fontId="33" fillId="15" borderId="1" xfId="0" applyFont="1" applyFill="1" applyBorder="1" applyAlignment="1" applyProtection="1">
      <alignment horizontal="left" vertical="center" wrapText="1" indent="1"/>
    </xf>
    <xf numFmtId="0" fontId="0" fillId="2" borderId="1" xfId="0" applyFill="1" applyBorder="1" applyAlignment="1">
      <alignment horizontal="center"/>
    </xf>
    <xf numFmtId="0" fontId="4" fillId="0" borderId="0" xfId="0" applyFont="1"/>
    <xf numFmtId="0" fontId="0" fillId="0" borderId="0" xfId="0" applyBorder="1" applyProtection="1">
      <protection locked="0"/>
    </xf>
    <xf numFmtId="0" fontId="0" fillId="0" borderId="0" xfId="0" applyFill="1" applyBorder="1"/>
    <xf numFmtId="0" fontId="0" fillId="0" borderId="0" xfId="0" applyBorder="1" applyAlignment="1">
      <alignment horizontal="center"/>
    </xf>
    <xf numFmtId="0" fontId="21" fillId="3" borderId="1" xfId="0" applyFont="1" applyFill="1" applyBorder="1" applyAlignment="1" applyProtection="1">
      <alignment horizontal="center"/>
      <protection locked="0"/>
    </xf>
    <xf numFmtId="0" fontId="61" fillId="0" borderId="0" xfId="0" applyFont="1"/>
    <xf numFmtId="0" fontId="18" fillId="0" borderId="0" xfId="0" applyFont="1" applyAlignment="1">
      <alignment horizontal="left" indent="5"/>
    </xf>
    <xf numFmtId="0" fontId="5" fillId="0" borderId="0" xfId="0" applyFont="1"/>
    <xf numFmtId="0" fontId="60" fillId="0" borderId="0" xfId="0" applyFont="1" applyAlignment="1">
      <alignment vertical="top"/>
    </xf>
    <xf numFmtId="0" fontId="21" fillId="6" borderId="4" xfId="0" applyFont="1" applyFill="1" applyBorder="1" applyAlignment="1" applyProtection="1">
      <alignment horizontal="center"/>
      <protection locked="0"/>
    </xf>
    <xf numFmtId="0" fontId="0" fillId="0" borderId="0" xfId="0"/>
    <xf numFmtId="0" fontId="6" fillId="0" borderId="0" xfId="0" applyFont="1"/>
    <xf numFmtId="0" fontId="18" fillId="0" borderId="0" xfId="0" applyFont="1"/>
    <xf numFmtId="0" fontId="3" fillId="0" borderId="0" xfId="0" applyFont="1" applyProtection="1"/>
    <xf numFmtId="0" fontId="0" fillId="0" borderId="0" xfId="0" applyProtection="1"/>
    <xf numFmtId="0" fontId="0" fillId="0" borderId="0" xfId="0" applyAlignment="1" applyProtection="1">
      <alignment vertical="center"/>
    </xf>
    <xf numFmtId="0" fontId="62" fillId="8" borderId="0" xfId="0" applyFont="1" applyFill="1" applyProtection="1">
      <protection locked="0"/>
    </xf>
    <xf numFmtId="0" fontId="63" fillId="0" borderId="0" xfId="0" applyFont="1"/>
    <xf numFmtId="0" fontId="29" fillId="0" borderId="0" xfId="0" applyFont="1" applyAlignment="1">
      <alignment horizontal="left"/>
    </xf>
    <xf numFmtId="0" fontId="0" fillId="0" borderId="0" xfId="0"/>
    <xf numFmtId="0" fontId="18" fillId="0" borderId="0" xfId="0" applyFont="1"/>
    <xf numFmtId="0" fontId="28" fillId="0" borderId="0" xfId="0" applyFont="1"/>
    <xf numFmtId="0" fontId="22" fillId="0" borderId="0" xfId="0" applyFont="1"/>
    <xf numFmtId="0" fontId="7" fillId="0" borderId="6" xfId="2" applyBorder="1" applyProtection="1">
      <protection locked="0"/>
    </xf>
    <xf numFmtId="0" fontId="7" fillId="0" borderId="0" xfId="2" applyAlignment="1" applyProtection="1">
      <alignment horizontal="center"/>
      <protection locked="0"/>
    </xf>
    <xf numFmtId="0" fontId="0" fillId="0" borderId="0" xfId="0" quotePrefix="1" applyAlignment="1">
      <alignment horizontal="right"/>
    </xf>
    <xf numFmtId="0" fontId="0" fillId="0" borderId="0" xfId="0" applyFont="1"/>
    <xf numFmtId="0" fontId="35" fillId="0" borderId="0" xfId="0" applyFont="1"/>
    <xf numFmtId="0" fontId="6" fillId="0" borderId="0" xfId="0" applyFont="1" applyAlignment="1">
      <alignment wrapText="1"/>
    </xf>
    <xf numFmtId="14" fontId="21" fillId="6" borderId="1" xfId="0" applyNumberFormat="1" applyFont="1" applyFill="1" applyBorder="1" applyAlignment="1" applyProtection="1">
      <alignment horizontal="center"/>
      <protection locked="0"/>
    </xf>
    <xf numFmtId="0" fontId="0" fillId="0" borderId="0" xfId="0"/>
    <xf numFmtId="0" fontId="0" fillId="6" borderId="1" xfId="0" applyFill="1" applyBorder="1" applyAlignment="1" applyProtection="1">
      <alignment wrapText="1"/>
      <protection locked="0"/>
    </xf>
    <xf numFmtId="0" fontId="18" fillId="0" borderId="0" xfId="0" applyFont="1"/>
    <xf numFmtId="0" fontId="6" fillId="0" borderId="0" xfId="0" applyFont="1"/>
    <xf numFmtId="0" fontId="6" fillId="0" borderId="0" xfId="0" applyFont="1" applyAlignment="1">
      <alignment horizontal="left" indent="2"/>
    </xf>
    <xf numFmtId="0" fontId="34" fillId="0" borderId="0" xfId="0" applyFont="1" applyAlignment="1">
      <alignment horizontal="left" indent="2"/>
    </xf>
    <xf numFmtId="0" fontId="28" fillId="0" borderId="0" xfId="0" applyFont="1"/>
    <xf numFmtId="0" fontId="36" fillId="0" borderId="0" xfId="0" applyFont="1" applyAlignment="1">
      <alignment horizontal="left" vertical="top" wrapText="1" indent="2"/>
    </xf>
    <xf numFmtId="0" fontId="0" fillId="0" borderId="0" xfId="0" quotePrefix="1" applyAlignment="1">
      <alignment vertical="top" wrapText="1"/>
    </xf>
    <xf numFmtId="0" fontId="21" fillId="6" borderId="1" xfId="0" applyFont="1" applyFill="1" applyBorder="1" applyAlignment="1" applyProtection="1">
      <alignment horizontal="center"/>
      <protection locked="0"/>
    </xf>
    <xf numFmtId="0" fontId="22" fillId="0" borderId="0" xfId="0" applyFont="1"/>
    <xf numFmtId="0" fontId="36" fillId="0" borderId="0" xfId="0" applyFont="1"/>
    <xf numFmtId="0" fontId="0" fillId="0" borderId="0" xfId="0"/>
    <xf numFmtId="0" fontId="6" fillId="0" borderId="0" xfId="0" applyFont="1"/>
    <xf numFmtId="0" fontId="33" fillId="0" borderId="0" xfId="0" applyFont="1" applyAlignment="1">
      <alignment horizontal="left"/>
    </xf>
    <xf numFmtId="0" fontId="0" fillId="0" borderId="0" xfId="0" applyAlignment="1">
      <alignment horizontal="left" indent="2"/>
    </xf>
    <xf numFmtId="0" fontId="21" fillId="0" borderId="0" xfId="0" applyFont="1" applyFill="1" applyBorder="1" applyAlignment="1" applyProtection="1">
      <alignment horizontal="center" vertical="center"/>
      <protection locked="0"/>
    </xf>
    <xf numFmtId="0" fontId="6" fillId="10" borderId="1" xfId="0" applyFont="1" applyFill="1" applyBorder="1" applyAlignment="1">
      <alignment horizontal="center"/>
    </xf>
    <xf numFmtId="0" fontId="2" fillId="0" borderId="0" xfId="0" applyFont="1" applyAlignment="1">
      <alignment horizontal="center"/>
    </xf>
    <xf numFmtId="0" fontId="21" fillId="6" borderId="1" xfId="0" applyFont="1" applyFill="1" applyBorder="1" applyProtection="1">
      <protection locked="0"/>
    </xf>
    <xf numFmtId="0" fontId="35" fillId="0" borderId="0" xfId="0" applyFont="1"/>
    <xf numFmtId="0" fontId="21" fillId="6" borderId="4" xfId="0" applyFont="1" applyFill="1" applyBorder="1" applyProtection="1">
      <protection locked="0"/>
    </xf>
    <xf numFmtId="0" fontId="21" fillId="6" borderId="2" xfId="0" applyFont="1" applyFill="1" applyBorder="1" applyProtection="1">
      <protection locked="0"/>
    </xf>
    <xf numFmtId="0" fontId="36" fillId="0" borderId="0" xfId="0" applyFont="1"/>
    <xf numFmtId="0" fontId="0" fillId="0" borderId="0" xfId="0"/>
    <xf numFmtId="0" fontId="6" fillId="0" borderId="0" xfId="0" applyFont="1"/>
    <xf numFmtId="0" fontId="0" fillId="6" borderId="1" xfId="0" applyFill="1" applyBorder="1" applyAlignment="1" applyProtection="1">
      <alignment wrapText="1"/>
      <protection locked="0"/>
    </xf>
    <xf numFmtId="0" fontId="18" fillId="0" borderId="0" xfId="0" applyFont="1"/>
    <xf numFmtId="0" fontId="0" fillId="0" borderId="0" xfId="0" applyAlignment="1">
      <alignment horizontal="left" indent="2"/>
    </xf>
    <xf numFmtId="0" fontId="0" fillId="0" borderId="0" xfId="0" applyAlignment="1">
      <alignment wrapText="1"/>
    </xf>
    <xf numFmtId="0" fontId="21" fillId="6" borderId="1" xfId="0" applyFont="1" applyFill="1" applyBorder="1" applyAlignment="1" applyProtection="1">
      <alignment horizontal="center"/>
      <protection locked="0"/>
    </xf>
    <xf numFmtId="0" fontId="6" fillId="10" borderId="1" xfId="0" applyFont="1" applyFill="1" applyBorder="1" applyAlignment="1">
      <alignment horizontal="center" vertical="center" wrapText="1"/>
    </xf>
    <xf numFmtId="0" fontId="22" fillId="0" borderId="0" xfId="0" applyFont="1"/>
    <xf numFmtId="0" fontId="6" fillId="0" borderId="1" xfId="0" applyFont="1" applyBorder="1" applyAlignment="1">
      <alignment vertical="center" wrapText="1"/>
    </xf>
    <xf numFmtId="0" fontId="0" fillId="6" borderId="1" xfId="0" applyFill="1" applyBorder="1" applyProtection="1">
      <protection locked="0"/>
    </xf>
    <xf numFmtId="0" fontId="35" fillId="0" borderId="0" xfId="0" applyFont="1" applyAlignment="1">
      <alignment horizontal="left" indent="2"/>
    </xf>
    <xf numFmtId="0" fontId="21" fillId="17" borderId="1" xfId="0" applyFont="1" applyFill="1" applyBorder="1" applyAlignment="1" applyProtection="1">
      <alignment horizontal="center"/>
      <protection locked="0"/>
    </xf>
    <xf numFmtId="0" fontId="0" fillId="0" borderId="1" xfId="0" applyBorder="1"/>
    <xf numFmtId="0" fontId="0" fillId="0" borderId="0" xfId="0"/>
    <xf numFmtId="0" fontId="18" fillId="0" borderId="0" xfId="0" applyFont="1"/>
    <xf numFmtId="0" fontId="68" fillId="0" borderId="0" xfId="0" applyFont="1"/>
    <xf numFmtId="0" fontId="74" fillId="0" borderId="0" xfId="0" applyFont="1"/>
    <xf numFmtId="0" fontId="77" fillId="0" borderId="0" xfId="0" applyFont="1"/>
    <xf numFmtId="0" fontId="22" fillId="0" borderId="0" xfId="0" applyFont="1"/>
    <xf numFmtId="0" fontId="35" fillId="0" borderId="0" xfId="0" applyFont="1"/>
    <xf numFmtId="0" fontId="53" fillId="0" borderId="0" xfId="0" applyFont="1"/>
    <xf numFmtId="0" fontId="36" fillId="0" borderId="0" xfId="0" applyFont="1"/>
    <xf numFmtId="0" fontId="0" fillId="0" borderId="0" xfId="0"/>
    <xf numFmtId="0" fontId="21" fillId="6" borderId="1" xfId="0" applyFont="1" applyFill="1" applyBorder="1" applyAlignment="1" applyProtection="1">
      <alignment horizontal="left" vertical="top" wrapText="1"/>
      <protection locked="0"/>
    </xf>
    <xf numFmtId="0" fontId="6" fillId="0" borderId="0" xfId="0" applyFont="1"/>
    <xf numFmtId="0" fontId="6" fillId="10" borderId="1" xfId="0" applyFont="1" applyFill="1" applyBorder="1" applyAlignment="1">
      <alignment horizontal="center" vertical="center" wrapText="1"/>
    </xf>
    <xf numFmtId="0" fontId="25" fillId="6" borderId="1" xfId="0" applyFont="1" applyFill="1" applyBorder="1" applyProtection="1">
      <protection locked="0"/>
    </xf>
    <xf numFmtId="0" fontId="50" fillId="2" borderId="1" xfId="0" applyFont="1" applyFill="1" applyBorder="1" applyAlignment="1" applyProtection="1">
      <alignment vertical="center" wrapText="1"/>
    </xf>
    <xf numFmtId="0" fontId="50" fillId="2" borderId="1" xfId="0" applyFont="1" applyFill="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21" fillId="6" borderId="1" xfId="0" applyFont="1" applyFill="1" applyBorder="1" applyProtection="1">
      <protection locked="0"/>
    </xf>
    <xf numFmtId="0" fontId="0" fillId="0" borderId="0" xfId="0"/>
    <xf numFmtId="0" fontId="0" fillId="6" borderId="1" xfId="0" applyFill="1" applyBorder="1" applyProtection="1">
      <protection locked="0"/>
    </xf>
    <xf numFmtId="0" fontId="22" fillId="0" borderId="0" xfId="0" applyFont="1"/>
    <xf numFmtId="0" fontId="30" fillId="0" borderId="0" xfId="0" applyFont="1"/>
    <xf numFmtId="0" fontId="0" fillId="0" borderId="0" xfId="0"/>
    <xf numFmtId="0" fontId="21" fillId="19" borderId="1" xfId="0" applyFont="1" applyFill="1" applyBorder="1" applyProtection="1">
      <protection locked="0"/>
    </xf>
    <xf numFmtId="0" fontId="0" fillId="19" borderId="1" xfId="0" applyFill="1" applyBorder="1" applyProtection="1">
      <protection locked="0"/>
    </xf>
    <xf numFmtId="0" fontId="6" fillId="0" borderId="0" xfId="0" applyFont="1" applyBorder="1" applyAlignment="1">
      <alignment vertical="center" wrapText="1"/>
    </xf>
    <xf numFmtId="0" fontId="0" fillId="19" borderId="1" xfId="0" applyFill="1" applyBorder="1" applyAlignment="1" applyProtection="1">
      <alignment horizontal="center"/>
      <protection locked="0"/>
    </xf>
    <xf numFmtId="0" fontId="30" fillId="0" borderId="0" xfId="0" applyFont="1"/>
    <xf numFmtId="0" fontId="0" fillId="0" borderId="0" xfId="0" applyAlignment="1">
      <alignment vertical="center"/>
    </xf>
    <xf numFmtId="0" fontId="0" fillId="0" borderId="0" xfId="0"/>
    <xf numFmtId="0" fontId="18" fillId="0" borderId="0" xfId="0" applyFont="1"/>
    <xf numFmtId="0" fontId="0" fillId="10" borderId="1" xfId="0" applyFill="1" applyBorder="1" applyProtection="1">
      <protection locked="0"/>
    </xf>
    <xf numFmtId="0" fontId="22" fillId="0" borderId="0" xfId="0" applyFont="1"/>
    <xf numFmtId="0" fontId="6" fillId="0" borderId="0" xfId="0" applyFont="1" applyAlignment="1">
      <alignment vertical="center"/>
    </xf>
    <xf numFmtId="0" fontId="18" fillId="0" borderId="0" xfId="0" applyFont="1" applyAlignment="1"/>
    <xf numFmtId="0" fontId="54" fillId="20" borderId="0" xfId="0" applyFont="1" applyFill="1" applyBorder="1"/>
    <xf numFmtId="0" fontId="0" fillId="0" borderId="0" xfId="0" quotePrefix="1" applyAlignment="1">
      <alignment vertical="center"/>
    </xf>
    <xf numFmtId="0" fontId="0" fillId="9" borderId="0" xfId="0" applyFill="1" applyAlignment="1">
      <alignment vertical="center"/>
    </xf>
    <xf numFmtId="0" fontId="0" fillId="0" borderId="0" xfId="0" quotePrefix="1" applyAlignment="1">
      <alignment vertical="center" wrapText="1"/>
    </xf>
    <xf numFmtId="0" fontId="6" fillId="0" borderId="0" xfId="0" applyFont="1" applyAlignment="1">
      <alignment vertical="center" wrapText="1"/>
    </xf>
    <xf numFmtId="0" fontId="4" fillId="9" borderId="0" xfId="0" applyFont="1" applyFill="1" applyAlignment="1">
      <alignment vertical="center"/>
    </xf>
    <xf numFmtId="0" fontId="6" fillId="0" borderId="0" xfId="0" applyFont="1" applyAlignment="1">
      <alignment horizontal="left" indent="1"/>
    </xf>
    <xf numFmtId="0" fontId="21" fillId="20" borderId="0" xfId="0" applyFont="1" applyFill="1" applyBorder="1" applyProtection="1">
      <protection locked="0"/>
    </xf>
    <xf numFmtId="0" fontId="0" fillId="0" borderId="0" xfId="0" applyAlignment="1">
      <alignment vertical="center"/>
    </xf>
    <xf numFmtId="0" fontId="0" fillId="0" borderId="0" xfId="0"/>
    <xf numFmtId="0" fontId="22" fillId="0" borderId="0" xfId="0" applyFont="1"/>
    <xf numFmtId="0" fontId="0" fillId="0" borderId="0" xfId="0"/>
    <xf numFmtId="0" fontId="0" fillId="20" borderId="0" xfId="0" applyFill="1" applyBorder="1"/>
    <xf numFmtId="0" fontId="22" fillId="0" borderId="0" xfId="0" applyFont="1" applyAlignment="1">
      <alignment vertical="center"/>
    </xf>
    <xf numFmtId="0" fontId="54" fillId="20" borderId="0" xfId="0" applyFont="1" applyFill="1" applyBorder="1" applyAlignment="1">
      <alignment vertical="center"/>
    </xf>
    <xf numFmtId="0" fontId="0" fillId="20" borderId="0" xfId="0" applyFill="1" applyBorder="1" applyAlignment="1">
      <alignment vertical="center"/>
    </xf>
    <xf numFmtId="166" fontId="21" fillId="20" borderId="0" xfId="0" applyNumberFormat="1" applyFont="1" applyFill="1" applyBorder="1" applyAlignment="1" applyProtection="1">
      <alignment horizontal="center" vertical="center"/>
      <protection locked="0"/>
    </xf>
    <xf numFmtId="0" fontId="35" fillId="0" borderId="0" xfId="0" applyFont="1" applyAlignment="1"/>
    <xf numFmtId="0" fontId="0" fillId="0" borderId="0" xfId="0" applyFont="1" applyAlignment="1"/>
    <xf numFmtId="0" fontId="6" fillId="0" borderId="0" xfId="0" applyFont="1" applyAlignment="1">
      <alignment horizontal="left" indent="1"/>
    </xf>
    <xf numFmtId="0" fontId="35" fillId="0" borderId="0" xfId="0" applyFont="1"/>
    <xf numFmtId="0" fontId="7" fillId="0" borderId="0" xfId="2" applyProtection="1">
      <protection locked="0"/>
    </xf>
    <xf numFmtId="0" fontId="0" fillId="0" borderId="0" xfId="0" applyProtection="1">
      <protection locked="0"/>
    </xf>
    <xf numFmtId="0" fontId="21" fillId="20" borderId="0" xfId="0" applyFont="1" applyFill="1" applyBorder="1" applyProtection="1">
      <protection locked="0"/>
    </xf>
    <xf numFmtId="0" fontId="0" fillId="0" borderId="0" xfId="0" applyAlignment="1">
      <alignment vertical="center"/>
    </xf>
    <xf numFmtId="0" fontId="0" fillId="0" borderId="0" xfId="0"/>
    <xf numFmtId="0" fontId="18" fillId="0" borderId="0" xfId="0" applyFont="1"/>
    <xf numFmtId="0" fontId="6" fillId="0" borderId="0" xfId="0" applyFont="1"/>
    <xf numFmtId="0" fontId="22" fillId="0" borderId="0" xfId="0" applyFont="1"/>
    <xf numFmtId="0" fontId="35" fillId="0" borderId="0" xfId="0" applyFont="1" applyAlignment="1">
      <alignment wrapText="1"/>
    </xf>
    <xf numFmtId="0" fontId="0" fillId="0" borderId="0" xfId="0"/>
    <xf numFmtId="0" fontId="2" fillId="0" borderId="0" xfId="0" applyFont="1"/>
    <xf numFmtId="0" fontId="0" fillId="17" borderId="10" xfId="0" applyFill="1" applyBorder="1"/>
    <xf numFmtId="0" fontId="0" fillId="17" borderId="3" xfId="0" applyFill="1" applyBorder="1"/>
    <xf numFmtId="0" fontId="0" fillId="17" borderId="5" xfId="0" applyFill="1" applyBorder="1"/>
    <xf numFmtId="0" fontId="83" fillId="0" borderId="0" xfId="0" applyFont="1"/>
    <xf numFmtId="0" fontId="54" fillId="0" borderId="0" xfId="0" applyFont="1" applyAlignment="1">
      <alignment horizontal="left" vertical="center"/>
    </xf>
    <xf numFmtId="0" fontId="85" fillId="7" borderId="1" xfId="0" applyFont="1" applyFill="1" applyBorder="1" applyAlignment="1" applyProtection="1">
      <alignment horizontal="center" vertical="center"/>
      <protection locked="0"/>
    </xf>
    <xf numFmtId="0" fontId="0" fillId="0" borderId="0" xfId="0" applyBorder="1"/>
    <xf numFmtId="0" fontId="0" fillId="0" borderId="0" xfId="0" applyAlignment="1">
      <alignment horizontal="left"/>
    </xf>
    <xf numFmtId="0" fontId="85" fillId="6" borderId="1" xfId="0" applyFont="1" applyFill="1" applyBorder="1" applyAlignment="1" applyProtection="1">
      <alignment horizontal="center" vertical="center" wrapText="1"/>
      <protection locked="0"/>
    </xf>
    <xf numFmtId="0" fontId="2" fillId="0" borderId="0" xfId="0" applyFont="1" applyAlignment="1">
      <alignment horizontal="left" vertical="center"/>
    </xf>
    <xf numFmtId="0" fontId="30" fillId="19" borderId="1" xfId="0" applyFont="1" applyFill="1" applyBorder="1" applyAlignment="1" applyProtection="1">
      <alignment horizontal="center" vertical="center"/>
      <protection locked="0"/>
    </xf>
    <xf numFmtId="0" fontId="0" fillId="0" borderId="0" xfId="0"/>
    <xf numFmtId="0" fontId="85" fillId="6" borderId="1" xfId="0" applyFont="1" applyFill="1" applyBorder="1" applyAlignment="1" applyProtection="1">
      <alignment horizontal="center" vertical="center"/>
      <protection locked="0"/>
    </xf>
    <xf numFmtId="0" fontId="91" fillId="19" borderId="1" xfId="0" applyFont="1" applyFill="1" applyBorder="1" applyAlignment="1" applyProtection="1">
      <alignment horizontal="center" vertical="center"/>
      <protection locked="0"/>
    </xf>
    <xf numFmtId="0" fontId="6" fillId="0" borderId="12" xfId="0" applyFont="1" applyBorder="1" applyAlignment="1">
      <alignment vertical="center"/>
    </xf>
    <xf numFmtId="0" fontId="21" fillId="7" borderId="2" xfId="0" applyFont="1" applyFill="1" applyBorder="1" applyAlignment="1" applyProtection="1">
      <alignment horizontal="center" vertical="center"/>
      <protection locked="0"/>
    </xf>
    <xf numFmtId="1" fontId="21" fillId="19" borderId="1" xfId="0" applyNumberFormat="1" applyFont="1" applyFill="1" applyBorder="1" applyAlignment="1" applyProtection="1">
      <alignment horizontal="center" vertical="center" wrapText="1"/>
      <protection locked="0"/>
    </xf>
    <xf numFmtId="0" fontId="0" fillId="0" borderId="0" xfId="0"/>
    <xf numFmtId="0" fontId="2" fillId="7" borderId="1" xfId="0" applyFont="1" applyFill="1" applyBorder="1" applyAlignment="1" applyProtection="1">
      <alignment horizontal="center" vertical="center"/>
      <protection locked="0"/>
    </xf>
    <xf numFmtId="0" fontId="18" fillId="0" borderId="0" xfId="0" applyFont="1"/>
    <xf numFmtId="0" fontId="6" fillId="10" borderId="1" xfId="0" applyFont="1" applyFill="1" applyBorder="1" applyAlignment="1" applyProtection="1">
      <alignment horizontal="center" vertical="center" wrapText="1"/>
    </xf>
    <xf numFmtId="0" fontId="18" fillId="0" borderId="0" xfId="0" applyFont="1" applyAlignment="1">
      <alignment vertical="center"/>
    </xf>
    <xf numFmtId="0" fontId="22" fillId="0" borderId="12" xfId="0" applyFont="1" applyBorder="1" applyAlignment="1"/>
    <xf numFmtId="0" fontId="36" fillId="0" borderId="12" xfId="0" applyFont="1" applyFill="1" applyBorder="1" applyAlignment="1">
      <alignment vertical="center" wrapText="1"/>
    </xf>
    <xf numFmtId="0" fontId="0" fillId="0" borderId="0" xfId="0"/>
    <xf numFmtId="0" fontId="36" fillId="0" borderId="0" xfId="0" applyFont="1" applyFill="1" applyBorder="1" applyAlignment="1">
      <alignment horizontal="right" vertical="center" wrapText="1"/>
    </xf>
    <xf numFmtId="0" fontId="22" fillId="0" borderId="0" xfId="0" applyFont="1" applyAlignment="1">
      <alignment horizontal="right" wrapText="1"/>
    </xf>
    <xf numFmtId="0" fontId="35" fillId="0" borderId="0" xfId="0" applyFont="1"/>
    <xf numFmtId="0" fontId="0" fillId="0" borderId="0" xfId="0"/>
    <xf numFmtId="0" fontId="18" fillId="0" borderId="0" xfId="0" applyFont="1"/>
    <xf numFmtId="0" fontId="6" fillId="0" borderId="0" xfId="0" applyFont="1"/>
    <xf numFmtId="0" fontId="36" fillId="0" borderId="0" xfId="0" applyFont="1" applyAlignment="1">
      <alignment wrapText="1"/>
    </xf>
    <xf numFmtId="0" fontId="22" fillId="0" borderId="0" xfId="0" applyFont="1"/>
    <xf numFmtId="0" fontId="36" fillId="0" borderId="0" xfId="0" applyFont="1"/>
    <xf numFmtId="0" fontId="0" fillId="0" borderId="0" xfId="0"/>
    <xf numFmtId="0" fontId="7" fillId="0" borderId="0" xfId="2"/>
    <xf numFmtId="0" fontId="7" fillId="0" borderId="0" xfId="2" applyProtection="1">
      <protection locked="0"/>
    </xf>
    <xf numFmtId="0" fontId="0" fillId="0" borderId="0" xfId="0"/>
    <xf numFmtId="0" fontId="0" fillId="0" borderId="0" xfId="0" applyAlignment="1">
      <alignment vertical="center"/>
    </xf>
    <xf numFmtId="0" fontId="0" fillId="0" borderId="0" xfId="0"/>
    <xf numFmtId="0" fontId="6" fillId="0" borderId="0" xfId="0" applyFont="1"/>
    <xf numFmtId="0" fontId="35" fillId="0" borderId="0" xfId="0" applyFont="1" applyAlignment="1">
      <alignment horizontal="left" indent="2"/>
    </xf>
    <xf numFmtId="0" fontId="22" fillId="0" borderId="0" xfId="0" applyFont="1"/>
    <xf numFmtId="0" fontId="6" fillId="0" borderId="0" xfId="0" applyFont="1" applyAlignment="1">
      <alignment horizontal="center" wrapText="1"/>
    </xf>
    <xf numFmtId="0" fontId="0" fillId="6" borderId="1" xfId="0" applyFill="1" applyBorder="1" applyAlignment="1" applyProtection="1">
      <alignment horizontal="center" vertical="center" wrapText="1"/>
    </xf>
    <xf numFmtId="0" fontId="21" fillId="6" borderId="2" xfId="0" applyFont="1" applyFill="1" applyBorder="1" applyAlignment="1" applyProtection="1">
      <alignment horizontal="center"/>
    </xf>
    <xf numFmtId="0" fontId="74" fillId="0" borderId="0" xfId="0" applyFont="1" applyAlignment="1">
      <alignment horizontal="left" wrapText="1" indent="1"/>
    </xf>
    <xf numFmtId="0" fontId="6" fillId="0" borderId="0" xfId="0" applyFont="1" applyAlignment="1">
      <alignment horizontal="left" indent="1"/>
    </xf>
    <xf numFmtId="0" fontId="35" fillId="0" borderId="0" xfId="0" applyFont="1"/>
    <xf numFmtId="0" fontId="7" fillId="0" borderId="0" xfId="2" applyProtection="1">
      <protection locked="0"/>
    </xf>
    <xf numFmtId="0" fontId="0" fillId="0" borderId="0" xfId="0" applyProtection="1">
      <protection locked="0"/>
    </xf>
    <xf numFmtId="0" fontId="21" fillId="0" borderId="0" xfId="0" applyFont="1" applyAlignment="1" applyProtection="1">
      <alignment wrapText="1"/>
      <protection locked="0"/>
    </xf>
    <xf numFmtId="0" fontId="34" fillId="0" borderId="0" xfId="0" applyFont="1"/>
    <xf numFmtId="0" fontId="36" fillId="0" borderId="0" xfId="0" applyFont="1"/>
    <xf numFmtId="0" fontId="0" fillId="0" borderId="0" xfId="0"/>
    <xf numFmtId="0" fontId="6" fillId="0" borderId="0" xfId="0" applyFont="1"/>
    <xf numFmtId="0" fontId="6" fillId="0" borderId="0" xfId="0" applyFont="1" applyAlignment="1">
      <alignment horizontal="left" indent="2"/>
    </xf>
    <xf numFmtId="0" fontId="6" fillId="0" borderId="0" xfId="0" applyFont="1" applyAlignment="1">
      <alignment horizontal="left"/>
    </xf>
    <xf numFmtId="0" fontId="22" fillId="0" borderId="0" xfId="0" applyFont="1"/>
    <xf numFmtId="49" fontId="21" fillId="6" borderId="1" xfId="0" applyNumberFormat="1" applyFont="1" applyFill="1" applyBorder="1" applyAlignment="1" applyProtection="1">
      <alignment horizontal="center"/>
      <protection locked="0"/>
    </xf>
    <xf numFmtId="49" fontId="21" fillId="11" borderId="1" xfId="0" applyNumberFormat="1" applyFont="1" applyFill="1" applyBorder="1" applyAlignment="1" applyProtection="1">
      <alignment horizontal="center"/>
      <protection locked="0"/>
    </xf>
    <xf numFmtId="0" fontId="45" fillId="0" borderId="0" xfId="0" applyFont="1" applyAlignment="1">
      <alignment horizontal="left" indent="2"/>
    </xf>
    <xf numFmtId="0" fontId="45" fillId="0" borderId="0" xfId="0" applyFont="1"/>
    <xf numFmtId="0" fontId="6" fillId="0" borderId="0" xfId="0" applyFont="1" applyAlignment="1"/>
    <xf numFmtId="0" fontId="6" fillId="0" borderId="0" xfId="0" applyFont="1" applyAlignment="1">
      <alignment horizontal="left" vertical="center" indent="2"/>
    </xf>
    <xf numFmtId="0" fontId="0" fillId="19" borderId="7" xfId="0" applyFill="1" applyBorder="1" applyAlignment="1" applyProtection="1">
      <alignment vertical="center"/>
      <protection locked="0"/>
    </xf>
    <xf numFmtId="0" fontId="0" fillId="19" borderId="8" xfId="0" applyFill="1" applyBorder="1" applyAlignment="1" applyProtection="1">
      <alignment vertical="center"/>
      <protection locked="0"/>
    </xf>
    <xf numFmtId="0" fontId="0" fillId="19" borderId="9" xfId="0" applyFill="1" applyBorder="1" applyAlignment="1" applyProtection="1">
      <alignment vertical="center"/>
      <protection locked="0"/>
    </xf>
    <xf numFmtId="0" fontId="0" fillId="0" borderId="0" xfId="0"/>
    <xf numFmtId="0" fontId="93" fillId="17" borderId="13" xfId="0" applyFont="1" applyFill="1" applyBorder="1"/>
    <xf numFmtId="0" fontId="96" fillId="21" borderId="1" xfId="0" applyFont="1" applyFill="1" applyBorder="1" applyAlignment="1">
      <alignment horizontal="center" vertical="center"/>
    </xf>
    <xf numFmtId="49" fontId="97" fillId="21" borderId="1" xfId="0" applyNumberFormat="1" applyFont="1" applyFill="1" applyBorder="1" applyAlignment="1">
      <alignment horizontal="left" vertical="center" indent="5"/>
    </xf>
    <xf numFmtId="0" fontId="93" fillId="17" borderId="12" xfId="0" applyFont="1" applyFill="1" applyBorder="1"/>
    <xf numFmtId="0" fontId="42" fillId="17" borderId="12" xfId="0" applyFont="1" applyFill="1" applyBorder="1"/>
    <xf numFmtId="49" fontId="97" fillId="21" borderId="4" xfId="0" applyNumberFormat="1" applyFont="1" applyFill="1" applyBorder="1" applyAlignment="1">
      <alignment horizontal="left" vertical="center" indent="5"/>
    </xf>
    <xf numFmtId="0" fontId="93" fillId="17" borderId="12" xfId="0" applyFont="1" applyFill="1" applyBorder="1" applyAlignment="1">
      <alignment vertical="center"/>
    </xf>
    <xf numFmtId="49" fontId="97" fillId="21" borderId="1" xfId="0" applyNumberFormat="1" applyFont="1" applyFill="1" applyBorder="1" applyAlignment="1">
      <alignment horizontal="left" vertical="center" wrapText="1" indent="5"/>
    </xf>
    <xf numFmtId="0" fontId="93" fillId="17" borderId="14" xfId="0" applyFont="1" applyFill="1" applyBorder="1"/>
    <xf numFmtId="49" fontId="97" fillId="21" borderId="14" xfId="0" applyNumberFormat="1" applyFont="1" applyFill="1" applyBorder="1" applyAlignment="1">
      <alignment horizontal="left" vertical="center" indent="5"/>
    </xf>
    <xf numFmtId="0" fontId="18" fillId="17" borderId="0" xfId="0" applyFont="1" applyFill="1" applyAlignment="1">
      <alignment horizontal="center" vertical="center" wrapText="1"/>
    </xf>
    <xf numFmtId="0" fontId="33" fillId="0" borderId="0" xfId="0" applyFont="1"/>
    <xf numFmtId="0" fontId="21" fillId="20" borderId="0" xfId="0" applyFont="1" applyFill="1" applyBorder="1" applyAlignment="1" applyProtection="1">
      <alignment horizontal="center" vertical="center"/>
      <protection locked="0"/>
    </xf>
    <xf numFmtId="0" fontId="21" fillId="2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5" fillId="0" borderId="0" xfId="0" applyFont="1" applyAlignment="1">
      <alignment horizontal="left" vertical="center"/>
    </xf>
    <xf numFmtId="0" fontId="0" fillId="0" borderId="0" xfId="0" applyFont="1" applyAlignment="1">
      <alignment vertical="center"/>
    </xf>
    <xf numFmtId="0" fontId="4" fillId="0" borderId="0" xfId="0" applyFont="1" applyAlignment="1">
      <alignment vertical="center"/>
    </xf>
    <xf numFmtId="0" fontId="51" fillId="0" borderId="0" xfId="0" applyFont="1"/>
    <xf numFmtId="0" fontId="0" fillId="0" borderId="0" xfId="0" applyAlignment="1">
      <alignment horizontal="center" vertical="center"/>
    </xf>
    <xf numFmtId="0" fontId="0" fillId="0" borderId="0" xfId="0"/>
    <xf numFmtId="0" fontId="0" fillId="0" borderId="0" xfId="0" applyAlignment="1"/>
    <xf numFmtId="0" fontId="64" fillId="0" borderId="0" xfId="0" applyFont="1" applyAlignment="1"/>
    <xf numFmtId="0" fontId="98" fillId="0" borderId="0" xfId="0" applyFont="1" applyAlignment="1"/>
    <xf numFmtId="0" fontId="99" fillId="0" borderId="0" xfId="0" applyFont="1" applyAlignment="1"/>
    <xf numFmtId="0" fontId="99" fillId="0" borderId="0" xfId="0" applyFont="1"/>
    <xf numFmtId="0" fontId="35" fillId="0" borderId="0" xfId="0" applyFont="1" applyAlignment="1">
      <alignment wrapText="1"/>
    </xf>
    <xf numFmtId="0" fontId="0" fillId="0" borderId="0" xfId="0" applyAlignment="1">
      <alignment vertical="center"/>
    </xf>
    <xf numFmtId="0" fontId="0" fillId="0" borderId="0" xfId="0"/>
    <xf numFmtId="0" fontId="0" fillId="6" borderId="1" xfId="0" applyFill="1" applyBorder="1" applyProtection="1">
      <protection locked="0"/>
    </xf>
    <xf numFmtId="0" fontId="0" fillId="0" borderId="0" xfId="0"/>
    <xf numFmtId="0" fontId="18" fillId="0" borderId="0" xfId="0" applyFont="1"/>
    <xf numFmtId="0" fontId="98" fillId="0" borderId="0" xfId="0" applyFont="1"/>
    <xf numFmtId="0" fontId="100" fillId="0" borderId="0" xfId="0" applyFont="1"/>
    <xf numFmtId="0" fontId="21" fillId="3" borderId="1" xfId="0" applyFont="1" applyFill="1" applyBorder="1" applyAlignment="1" applyProtection="1">
      <alignment horizontal="center" vertical="center"/>
      <protection locked="0"/>
    </xf>
    <xf numFmtId="0" fontId="6" fillId="0" borderId="0" xfId="0" applyFont="1" applyAlignment="1">
      <alignment horizontal="justify" vertical="center" wrapText="1"/>
    </xf>
    <xf numFmtId="0" fontId="21" fillId="6" borderId="1" xfId="0" applyFont="1" applyFill="1" applyBorder="1" applyAlignment="1" applyProtection="1">
      <alignment horizontal="center" vertical="center"/>
      <protection locked="0"/>
    </xf>
    <xf numFmtId="0" fontId="0" fillId="0" borderId="0" xfId="0"/>
    <xf numFmtId="0" fontId="5" fillId="0" borderId="0" xfId="0" applyFont="1" applyAlignment="1">
      <alignment horizontal="right"/>
    </xf>
    <xf numFmtId="0" fontId="7" fillId="0" borderId="0" xfId="2" applyAlignment="1" applyProtection="1">
      <protection locked="0"/>
    </xf>
    <xf numFmtId="15" fontId="21" fillId="6" borderId="4" xfId="0" applyNumberFormat="1" applyFont="1" applyFill="1" applyBorder="1" applyProtection="1">
      <protection locked="0"/>
    </xf>
    <xf numFmtId="0" fontId="21" fillId="6" borderId="1" xfId="0" applyFont="1" applyFill="1" applyBorder="1" applyProtection="1">
      <protection locked="0"/>
    </xf>
    <xf numFmtId="0" fontId="21" fillId="6" borderId="7" xfId="0" applyFont="1" applyFill="1" applyBorder="1" applyAlignment="1" applyProtection="1">
      <alignment wrapText="1"/>
      <protection locked="0"/>
    </xf>
    <xf numFmtId="0" fontId="21" fillId="6" borderId="9" xfId="0" applyFont="1" applyFill="1" applyBorder="1" applyAlignment="1" applyProtection="1">
      <alignment wrapText="1"/>
      <protection locked="0"/>
    </xf>
    <xf numFmtId="0" fontId="21" fillId="6" borderId="8" xfId="0" applyFont="1" applyFill="1" applyBorder="1" applyAlignment="1" applyProtection="1">
      <alignment wrapText="1"/>
      <protection locked="0"/>
    </xf>
    <xf numFmtId="0" fontId="21" fillId="6" borderId="7" xfId="0" applyFont="1" applyFill="1" applyBorder="1" applyProtection="1">
      <protection locked="0"/>
    </xf>
    <xf numFmtId="0" fontId="21" fillId="6" borderId="9" xfId="0" applyFont="1" applyFill="1" applyBorder="1" applyProtection="1">
      <protection locked="0"/>
    </xf>
    <xf numFmtId="16" fontId="0" fillId="6" borderId="1" xfId="0" applyNumberFormat="1" applyFill="1" applyBorder="1" applyAlignment="1" applyProtection="1">
      <alignment wrapText="1"/>
      <protection locked="0"/>
    </xf>
    <xf numFmtId="0" fontId="21" fillId="6" borderId="1" xfId="0" applyFont="1" applyFill="1" applyBorder="1" applyAlignment="1" applyProtection="1">
      <alignment horizontal="left" vertical="top" wrapText="1"/>
      <protection locked="0"/>
    </xf>
    <xf numFmtId="3" fontId="21" fillId="6" borderId="4" xfId="0" applyNumberFormat="1" applyFont="1" applyFill="1" applyBorder="1" applyProtection="1">
      <protection locked="0"/>
    </xf>
    <xf numFmtId="3" fontId="21" fillId="6" borderId="1" xfId="0" applyNumberFormat="1" applyFont="1" applyFill="1" applyBorder="1" applyProtection="1">
      <protection locked="0"/>
    </xf>
    <xf numFmtId="14" fontId="80" fillId="0" borderId="0" xfId="0" applyNumberFormat="1" applyFont="1" applyAlignment="1">
      <alignment horizontal="center"/>
    </xf>
    <xf numFmtId="0" fontId="96" fillId="21" borderId="2" xfId="0" applyFont="1" applyFill="1" applyBorder="1" applyAlignment="1">
      <alignment horizontal="center" vertical="center"/>
    </xf>
    <xf numFmtId="0" fontId="96" fillId="21" borderId="4" xfId="0" applyFont="1" applyFill="1" applyBorder="1" applyAlignment="1">
      <alignment horizontal="center" vertical="center"/>
    </xf>
    <xf numFmtId="49" fontId="97" fillId="21" borderId="2" xfId="0" applyNumberFormat="1" applyFont="1" applyFill="1" applyBorder="1" applyAlignment="1">
      <alignment horizontal="center" vertical="center" wrapText="1"/>
    </xf>
    <xf numFmtId="49" fontId="97" fillId="21" borderId="4" xfId="0" applyNumberFormat="1" applyFont="1" applyFill="1" applyBorder="1" applyAlignment="1">
      <alignment horizontal="center" vertical="center" wrapText="1"/>
    </xf>
    <xf numFmtId="49" fontId="97" fillId="21" borderId="2" xfId="0" applyNumberFormat="1" applyFont="1" applyFill="1" applyBorder="1" applyAlignment="1">
      <alignment horizontal="center" vertical="center"/>
    </xf>
    <xf numFmtId="49" fontId="97" fillId="21" borderId="4" xfId="0" applyNumberFormat="1" applyFont="1" applyFill="1" applyBorder="1" applyAlignment="1">
      <alignment horizontal="center" vertical="center"/>
    </xf>
    <xf numFmtId="0" fontId="74" fillId="0" borderId="0" xfId="0" applyFont="1" applyAlignment="1">
      <alignment horizontal="left" vertical="center" wrapText="1"/>
    </xf>
    <xf numFmtId="0" fontId="10" fillId="0" borderId="0" xfId="0" applyFont="1" applyAlignment="1">
      <alignment horizontal="justify" vertical="center" wrapText="1"/>
    </xf>
    <xf numFmtId="0" fontId="58" fillId="0" borderId="3" xfId="0" applyFont="1" applyFill="1" applyBorder="1" applyAlignment="1" applyProtection="1">
      <alignment horizontal="left" vertical="center" wrapText="1"/>
    </xf>
    <xf numFmtId="0" fontId="58" fillId="0" borderId="0" xfId="0" applyFont="1" applyFill="1" applyAlignment="1" applyProtection="1">
      <alignment horizontal="left" vertical="center" wrapText="1"/>
    </xf>
    <xf numFmtId="0" fontId="74" fillId="0" borderId="0" xfId="0" applyFont="1" applyAlignment="1">
      <alignment horizontal="left" wrapText="1"/>
    </xf>
    <xf numFmtId="0" fontId="9" fillId="0" borderId="0" xfId="0" applyFont="1" applyAlignment="1">
      <alignment horizontal="center"/>
    </xf>
    <xf numFmtId="0" fontId="15" fillId="2" borderId="0" xfId="0" applyFont="1" applyFill="1" applyAlignment="1">
      <alignment horizontal="center"/>
    </xf>
    <xf numFmtId="0" fontId="67" fillId="0" borderId="0" xfId="0" applyFont="1" applyAlignment="1">
      <alignment horizontal="center"/>
    </xf>
    <xf numFmtId="0" fontId="69"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72" fillId="18" borderId="0" xfId="0" applyFont="1" applyFill="1" applyAlignment="1">
      <alignment horizontal="center"/>
    </xf>
    <xf numFmtId="0" fontId="19" fillId="0" borderId="0" xfId="0" applyFont="1" applyAlignment="1">
      <alignment horizontal="center" vertical="center" wrapText="1"/>
    </xf>
    <xf numFmtId="0" fontId="93" fillId="20" borderId="0" xfId="0" applyFont="1" applyFill="1" applyAlignment="1">
      <alignment horizontal="left" vertical="center" wrapText="1"/>
    </xf>
    <xf numFmtId="0" fontId="74" fillId="0" borderId="0" xfId="0" applyFont="1" applyAlignment="1">
      <alignment horizontal="justify" vertical="center" wrapText="1"/>
    </xf>
    <xf numFmtId="0" fontId="12" fillId="0" borderId="0" xfId="0" applyFont="1" applyAlignment="1">
      <alignment horizontal="justify" vertical="center" wrapText="1"/>
    </xf>
    <xf numFmtId="0" fontId="16" fillId="0" borderId="0" xfId="0" applyFont="1" applyAlignment="1">
      <alignment horizontal="left" vertical="center" wrapText="1"/>
    </xf>
    <xf numFmtId="0" fontId="93" fillId="17" borderId="0" xfId="0" applyFont="1" applyFill="1" applyAlignment="1">
      <alignment horizontal="left" vertical="center" wrapText="1"/>
    </xf>
    <xf numFmtId="0" fontId="82" fillId="17" borderId="0" xfId="2" applyFont="1" applyFill="1" applyAlignment="1">
      <alignment horizontal="center" vertical="center"/>
    </xf>
    <xf numFmtId="0" fontId="95" fillId="17" borderId="7" xfId="0" applyFont="1" applyFill="1" applyBorder="1" applyAlignment="1">
      <alignment horizontal="center" vertical="center" wrapText="1"/>
    </xf>
    <xf numFmtId="0" fontId="95" fillId="17" borderId="9" xfId="0" applyFont="1" applyFill="1" applyBorder="1" applyAlignment="1">
      <alignment horizontal="center" vertical="center" wrapText="1"/>
    </xf>
    <xf numFmtId="0" fontId="96" fillId="21" borderId="1" xfId="0" applyFont="1" applyFill="1" applyBorder="1" applyAlignment="1">
      <alignment horizontal="center" vertical="center"/>
    </xf>
    <xf numFmtId="0" fontId="21" fillId="6" borderId="1" xfId="0" applyFont="1" applyFill="1" applyBorder="1" applyProtection="1">
      <protection locked="0"/>
    </xf>
    <xf numFmtId="0" fontId="6" fillId="0" borderId="0" xfId="0" applyFont="1" applyAlignment="1">
      <alignment horizontal="left" indent="1"/>
    </xf>
    <xf numFmtId="0" fontId="6" fillId="0" borderId="12" xfId="0" applyFont="1" applyBorder="1" applyAlignment="1">
      <alignment horizontal="left" indent="1"/>
    </xf>
    <xf numFmtId="0" fontId="18" fillId="17" borderId="0" xfId="0" applyFont="1" applyFill="1" applyAlignment="1">
      <alignment horizontal="justify" vertical="top" wrapText="1"/>
    </xf>
    <xf numFmtId="0" fontId="18" fillId="0" borderId="0" xfId="0" applyFont="1" applyAlignment="1">
      <alignment horizontal="left"/>
    </xf>
    <xf numFmtId="0" fontId="18" fillId="0" borderId="0" xfId="0" applyFont="1" applyAlignment="1">
      <alignment horizontal="center"/>
    </xf>
    <xf numFmtId="0" fontId="35" fillId="0" borderId="0" xfId="0" applyFont="1"/>
    <xf numFmtId="0" fontId="44" fillId="6" borderId="1" xfId="0" applyFont="1" applyFill="1" applyBorder="1" applyAlignment="1" applyProtection="1">
      <alignment vertical="center" wrapText="1"/>
      <protection locked="0"/>
    </xf>
    <xf numFmtId="0" fontId="21" fillId="6" borderId="4" xfId="0" applyFont="1" applyFill="1" applyBorder="1" applyProtection="1">
      <protection locked="0"/>
    </xf>
    <xf numFmtId="0" fontId="21" fillId="6" borderId="7" xfId="0" applyFont="1" applyFill="1" applyBorder="1" applyAlignment="1" applyProtection="1">
      <alignment wrapText="1"/>
      <protection locked="0"/>
    </xf>
    <xf numFmtId="0" fontId="21" fillId="6" borderId="9" xfId="0" applyFont="1" applyFill="1" applyBorder="1" applyAlignment="1" applyProtection="1">
      <alignment wrapText="1"/>
      <protection locked="0"/>
    </xf>
    <xf numFmtId="0" fontId="18" fillId="0" borderId="0" xfId="0" applyFont="1" applyAlignment="1">
      <alignment horizontal="left" vertical="center" wrapText="1"/>
    </xf>
    <xf numFmtId="0" fontId="21" fillId="20" borderId="0" xfId="0" applyFont="1" applyFill="1" applyBorder="1" applyProtection="1">
      <protection locked="0"/>
    </xf>
    <xf numFmtId="0" fontId="21" fillId="20" borderId="0" xfId="0" applyFont="1" applyFill="1" applyBorder="1" applyAlignment="1" applyProtection="1">
      <alignment horizontal="left" vertical="center"/>
      <protection locked="0"/>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21" fillId="6" borderId="7" xfId="0" applyFont="1" applyFill="1" applyBorder="1" applyAlignment="1" applyProtection="1">
      <alignment horizontal="left" vertical="center"/>
      <protection locked="0"/>
    </xf>
    <xf numFmtId="0" fontId="21" fillId="6" borderId="8" xfId="0" applyFont="1" applyFill="1" applyBorder="1" applyAlignment="1" applyProtection="1">
      <alignment horizontal="left" vertical="center"/>
      <protection locked="0"/>
    </xf>
    <xf numFmtId="0" fontId="21" fillId="6" borderId="9" xfId="0" applyFont="1" applyFill="1" applyBorder="1" applyAlignment="1" applyProtection="1">
      <alignment horizontal="left" vertical="center"/>
      <protection locked="0"/>
    </xf>
    <xf numFmtId="0" fontId="21" fillId="6" borderId="2" xfId="0" applyFont="1" applyFill="1" applyBorder="1" applyAlignment="1" applyProtection="1">
      <alignment horizontal="left" vertical="center"/>
      <protection locked="0"/>
    </xf>
    <xf numFmtId="0" fontId="30" fillId="0" borderId="0" xfId="0" applyFont="1" applyFill="1" applyBorder="1" applyAlignment="1">
      <alignment horizontal="left" vertical="center"/>
    </xf>
    <xf numFmtId="0" fontId="86" fillId="0" borderId="0" xfId="0" applyFont="1" applyAlignment="1">
      <alignment horizontal="left" vertical="center" wrapText="1"/>
    </xf>
    <xf numFmtId="0" fontId="7" fillId="0" borderId="0" xfId="2" applyProtection="1">
      <protection locked="0"/>
    </xf>
    <xf numFmtId="0" fontId="0" fillId="0" borderId="0" xfId="0" applyProtection="1">
      <protection locked="0"/>
    </xf>
    <xf numFmtId="0" fontId="21" fillId="6" borderId="1" xfId="0" applyFont="1" applyFill="1" applyBorder="1" applyAlignment="1" applyProtection="1">
      <alignment horizontal="left" vertical="center"/>
      <protection locked="0"/>
    </xf>
    <xf numFmtId="0" fontId="84" fillId="2" borderId="0" xfId="0" applyFont="1" applyFill="1" applyAlignment="1">
      <alignment horizontal="center" vertical="center"/>
    </xf>
    <xf numFmtId="0" fontId="6" fillId="0" borderId="0" xfId="0" applyFont="1" applyAlignment="1">
      <alignment wrapText="1"/>
    </xf>
    <xf numFmtId="0" fontId="18" fillId="0" borderId="0" xfId="0" applyFont="1" applyAlignment="1">
      <alignment horizontal="center" vertical="center"/>
    </xf>
    <xf numFmtId="0" fontId="64" fillId="0" borderId="0" xfId="0" applyFont="1" applyAlignment="1">
      <alignment horizontal="justify" wrapText="1"/>
    </xf>
    <xf numFmtId="0" fontId="83" fillId="0" borderId="0" xfId="0" applyFont="1"/>
    <xf numFmtId="0" fontId="35" fillId="0" borderId="0" xfId="0" applyFont="1" applyAlignment="1">
      <alignment horizontal="center" wrapText="1"/>
    </xf>
    <xf numFmtId="14" fontId="21" fillId="6" borderId="1" xfId="0" applyNumberFormat="1" applyFont="1" applyFill="1" applyBorder="1" applyAlignment="1" applyProtection="1">
      <alignment horizontal="center"/>
      <protection locked="0"/>
    </xf>
    <xf numFmtId="0" fontId="21" fillId="6" borderId="1" xfId="0" applyFont="1" applyFill="1" applyBorder="1" applyAlignment="1" applyProtection="1">
      <alignment horizontal="left" wrapText="1"/>
      <protection locked="0"/>
    </xf>
    <xf numFmtId="0" fontId="11" fillId="0" borderId="0" xfId="0" applyFont="1"/>
    <xf numFmtId="14" fontId="21" fillId="6" borderId="4" xfId="0" applyNumberFormat="1" applyFont="1" applyFill="1" applyBorder="1" applyAlignment="1" applyProtection="1">
      <alignment horizontal="center"/>
      <protection locked="0"/>
    </xf>
    <xf numFmtId="0" fontId="21" fillId="0" borderId="0" xfId="0" applyFont="1" applyAlignment="1" applyProtection="1">
      <alignment wrapText="1"/>
      <protection locked="0"/>
    </xf>
    <xf numFmtId="0" fontId="30" fillId="0" borderId="0" xfId="0" applyFont="1" applyAlignment="1">
      <alignment vertical="top" wrapText="1"/>
    </xf>
    <xf numFmtId="0" fontId="18"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wrapText="1"/>
    </xf>
    <xf numFmtId="0" fontId="0" fillId="0" borderId="0" xfId="0" applyFont="1" applyAlignment="1">
      <alignment horizontal="center" wrapText="1"/>
    </xf>
    <xf numFmtId="0" fontId="33" fillId="0" borderId="0" xfId="0" applyFont="1"/>
    <xf numFmtId="0" fontId="36" fillId="0" borderId="0" xfId="0" applyFont="1"/>
    <xf numFmtId="0" fontId="21" fillId="8" borderId="7" xfId="0" applyFont="1" applyFill="1" applyBorder="1" applyAlignment="1" applyProtection="1">
      <alignment vertical="center"/>
      <protection locked="0"/>
    </xf>
    <xf numFmtId="0" fontId="21" fillId="8" borderId="8" xfId="0" applyFont="1" applyFill="1" applyBorder="1" applyAlignment="1" applyProtection="1">
      <alignment vertical="center"/>
      <protection locked="0"/>
    </xf>
    <xf numFmtId="0" fontId="21" fillId="8" borderId="9" xfId="0" applyFont="1" applyFill="1" applyBorder="1" applyAlignment="1" applyProtection="1">
      <alignment vertical="center"/>
      <protection locked="0"/>
    </xf>
    <xf numFmtId="0" fontId="35" fillId="0" borderId="0" xfId="0" applyFont="1" applyAlignment="1">
      <alignment horizontal="left" vertical="center"/>
    </xf>
    <xf numFmtId="0" fontId="0"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wrapText="1"/>
    </xf>
    <xf numFmtId="0" fontId="0" fillId="0" borderId="0" xfId="0" applyAlignment="1">
      <alignment vertical="center" wrapText="1"/>
    </xf>
    <xf numFmtId="0" fontId="30" fillId="0" borderId="0" xfId="0" applyFont="1"/>
    <xf numFmtId="0" fontId="30" fillId="0" borderId="12" xfId="0" applyFont="1" applyBorder="1"/>
    <xf numFmtId="0" fontId="35" fillId="0" borderId="0" xfId="0" applyFont="1" applyAlignment="1">
      <alignment wrapText="1"/>
    </xf>
    <xf numFmtId="0" fontId="21" fillId="6" borderId="1" xfId="0" applyFont="1" applyFill="1" applyBorder="1" applyAlignment="1" applyProtection="1">
      <alignment vertical="center" wrapText="1"/>
      <protection locked="0"/>
    </xf>
    <xf numFmtId="0" fontId="21" fillId="6" borderId="2" xfId="0" applyFont="1" applyFill="1" applyBorder="1" applyProtection="1">
      <protection locked="0"/>
    </xf>
    <xf numFmtId="0" fontId="0" fillId="0" borderId="0" xfId="0" applyAlignment="1">
      <alignment vertical="center"/>
    </xf>
    <xf numFmtId="0" fontId="0" fillId="0" borderId="12" xfId="0" applyBorder="1" applyAlignment="1">
      <alignment vertical="center"/>
    </xf>
    <xf numFmtId="0" fontId="21" fillId="0" borderId="0" xfId="0" applyFont="1" applyProtection="1">
      <protection locked="0"/>
    </xf>
    <xf numFmtId="0" fontId="18" fillId="0" borderId="0" xfId="0" applyFont="1" applyAlignment="1">
      <alignment wrapText="1"/>
    </xf>
    <xf numFmtId="0" fontId="0" fillId="0" borderId="0" xfId="0"/>
    <xf numFmtId="0" fontId="21" fillId="0" borderId="0" xfId="0" applyFont="1" applyAlignment="1" applyProtection="1">
      <alignment vertical="center" wrapText="1"/>
      <protection locked="0"/>
    </xf>
    <xf numFmtId="0" fontId="0" fillId="0" borderId="0" xfId="0" applyBorder="1" applyAlignment="1" applyProtection="1">
      <alignment vertical="top" wrapText="1"/>
      <protection locked="0"/>
    </xf>
    <xf numFmtId="0" fontId="6" fillId="0" borderId="0" xfId="0" applyFont="1" applyAlignment="1">
      <alignment horizontal="left" wrapText="1" indent="3"/>
    </xf>
    <xf numFmtId="0" fontId="21" fillId="6" borderId="1" xfId="0" applyFont="1" applyFill="1" applyBorder="1" applyAlignment="1" applyProtection="1">
      <alignment horizontal="left" vertical="top"/>
      <protection locked="0"/>
    </xf>
    <xf numFmtId="0" fontId="33" fillId="0" borderId="0" xfId="0" applyFont="1" applyAlignment="1">
      <alignment wrapText="1"/>
    </xf>
    <xf numFmtId="15" fontId="6" fillId="6" borderId="1" xfId="0" applyNumberFormat="1" applyFont="1" applyFill="1" applyBorder="1" applyAlignment="1" applyProtection="1">
      <alignment horizontal="left" wrapText="1" indent="3"/>
      <protection locked="0"/>
    </xf>
    <xf numFmtId="0" fontId="6" fillId="6" borderId="1" xfId="0" applyFont="1" applyFill="1" applyBorder="1" applyAlignment="1" applyProtection="1">
      <alignment horizontal="left" wrapText="1" indent="3"/>
      <protection locked="0"/>
    </xf>
    <xf numFmtId="0" fontId="21" fillId="6" borderId="10" xfId="0" applyFont="1" applyFill="1" applyBorder="1" applyAlignment="1" applyProtection="1">
      <alignment wrapText="1"/>
      <protection locked="0"/>
    </xf>
    <xf numFmtId="0" fontId="21" fillId="6" borderId="11" xfId="0" applyFont="1" applyFill="1" applyBorder="1" applyAlignment="1" applyProtection="1">
      <alignment wrapText="1"/>
      <protection locked="0"/>
    </xf>
    <xf numFmtId="0" fontId="21" fillId="6" borderId="13" xfId="0" applyFont="1" applyFill="1" applyBorder="1" applyAlignment="1" applyProtection="1">
      <alignment wrapText="1"/>
      <protection locked="0"/>
    </xf>
    <xf numFmtId="0" fontId="21" fillId="6" borderId="5" xfId="0" applyFont="1" applyFill="1" applyBorder="1" applyAlignment="1" applyProtection="1">
      <alignment wrapText="1"/>
      <protection locked="0"/>
    </xf>
    <xf numFmtId="0" fontId="21" fillId="6" borderId="6" xfId="0" applyFont="1" applyFill="1" applyBorder="1" applyAlignment="1" applyProtection="1">
      <alignment wrapText="1"/>
      <protection locked="0"/>
    </xf>
    <xf numFmtId="0" fontId="21" fillId="6" borderId="14" xfId="0" applyFont="1" applyFill="1" applyBorder="1" applyAlignment="1" applyProtection="1">
      <alignment wrapText="1"/>
      <protection locked="0"/>
    </xf>
    <xf numFmtId="0" fontId="36" fillId="0" borderId="0" xfId="0" applyFont="1" applyAlignment="1">
      <alignment horizontal="left" wrapText="1" indent="3"/>
    </xf>
    <xf numFmtId="0" fontId="36" fillId="0" borderId="0" xfId="0" applyFont="1" applyAlignment="1">
      <alignment horizontal="left" indent="3"/>
    </xf>
    <xf numFmtId="0" fontId="59" fillId="0" borderId="0" xfId="2" applyFont="1" applyAlignment="1" applyProtection="1">
      <alignment horizontal="left" indent="3"/>
      <protection locked="0"/>
    </xf>
    <xf numFmtId="0" fontId="59" fillId="0" borderId="12" xfId="2" applyFont="1" applyBorder="1" applyAlignment="1" applyProtection="1">
      <alignment horizontal="left" indent="3"/>
      <protection locked="0"/>
    </xf>
    <xf numFmtId="0" fontId="8" fillId="10" borderId="1" xfId="0" applyFont="1" applyFill="1" applyBorder="1" applyAlignment="1">
      <alignment horizontal="center" vertical="center" wrapText="1"/>
    </xf>
    <xf numFmtId="0" fontId="21" fillId="6" borderId="1" xfId="0" applyFont="1" applyFill="1" applyBorder="1" applyAlignment="1" applyProtection="1">
      <alignment wrapText="1"/>
      <protection locked="0"/>
    </xf>
    <xf numFmtId="0" fontId="0" fillId="10" borderId="10" xfId="0" applyFill="1" applyBorder="1" applyAlignment="1" applyProtection="1">
      <alignment horizontal="left" wrapText="1"/>
      <protection locked="0"/>
    </xf>
    <xf numFmtId="0" fontId="0" fillId="10" borderId="11" xfId="0" applyFill="1" applyBorder="1" applyAlignment="1" applyProtection="1">
      <alignment horizontal="left" wrapText="1"/>
      <protection locked="0"/>
    </xf>
    <xf numFmtId="0" fontId="0" fillId="10" borderId="13" xfId="0" applyFill="1" applyBorder="1" applyAlignment="1" applyProtection="1">
      <alignment horizontal="left" wrapText="1"/>
      <protection locked="0"/>
    </xf>
    <xf numFmtId="0" fontId="0" fillId="10" borderId="5" xfId="0" applyFill="1" applyBorder="1" applyAlignment="1" applyProtection="1">
      <alignment horizontal="left" wrapText="1"/>
      <protection locked="0"/>
    </xf>
    <xf numFmtId="0" fontId="0" fillId="10" borderId="6" xfId="0" applyFill="1" applyBorder="1" applyAlignment="1" applyProtection="1">
      <alignment horizontal="left" wrapText="1"/>
      <protection locked="0"/>
    </xf>
    <xf numFmtId="0" fontId="0" fillId="10" borderId="14" xfId="0" applyFill="1" applyBorder="1" applyAlignment="1" applyProtection="1">
      <alignment horizontal="left" wrapText="1"/>
      <protection locked="0"/>
    </xf>
    <xf numFmtId="0" fontId="61" fillId="0" borderId="0" xfId="0" applyFont="1"/>
    <xf numFmtId="0" fontId="18" fillId="0" borderId="0" xfId="0" applyFont="1"/>
    <xf numFmtId="0" fontId="6" fillId="0" borderId="0" xfId="0" applyFont="1"/>
    <xf numFmtId="0" fontId="45" fillId="0" borderId="0" xfId="0" applyFont="1" applyAlignment="1">
      <alignment wrapText="1"/>
    </xf>
    <xf numFmtId="0" fontId="6" fillId="0" borderId="0" xfId="0" applyFont="1" applyBorder="1" applyAlignment="1">
      <alignment vertical="top"/>
    </xf>
    <xf numFmtId="0" fontId="0" fillId="19" borderId="7" xfId="0" applyFill="1" applyBorder="1" applyAlignment="1" applyProtection="1">
      <alignment horizontal="left" vertical="center"/>
      <protection locked="0"/>
    </xf>
    <xf numFmtId="0" fontId="0" fillId="19" borderId="8" xfId="0" applyFill="1" applyBorder="1" applyAlignment="1" applyProtection="1">
      <alignment horizontal="left" vertical="center"/>
      <protection locked="0"/>
    </xf>
    <xf numFmtId="0" fontId="0" fillId="19" borderId="9" xfId="0" applyFill="1" applyBorder="1" applyAlignment="1" applyProtection="1">
      <alignment horizontal="left" vertical="center"/>
      <protection locked="0"/>
    </xf>
    <xf numFmtId="0" fontId="0" fillId="19" borderId="1" xfId="0" applyFill="1" applyBorder="1" applyAlignment="1" applyProtection="1">
      <alignment horizontal="left" vertical="center"/>
      <protection locked="0"/>
    </xf>
    <xf numFmtId="0" fontId="36" fillId="0" borderId="0" xfId="0" applyFont="1" applyAlignment="1">
      <alignment horizontal="left" wrapText="1" indent="2"/>
    </xf>
    <xf numFmtId="0" fontId="33" fillId="0" borderId="0" xfId="0" applyFont="1" applyAlignment="1">
      <alignment horizontal="left"/>
    </xf>
    <xf numFmtId="0" fontId="64" fillId="0" borderId="0" xfId="0" applyFont="1" applyAlignment="1">
      <alignment horizontal="center" wrapText="1"/>
    </xf>
    <xf numFmtId="0" fontId="6" fillId="0" borderId="12" xfId="0" applyFont="1" applyBorder="1"/>
    <xf numFmtId="0" fontId="6" fillId="0" borderId="0" xfId="0" applyFont="1" applyFill="1" applyBorder="1" applyAlignment="1">
      <alignment wrapText="1"/>
    </xf>
    <xf numFmtId="0" fontId="6" fillId="0" borderId="12" xfId="0" applyFont="1" applyFill="1" applyBorder="1" applyAlignment="1">
      <alignment wrapText="1"/>
    </xf>
    <xf numFmtId="0" fontId="6" fillId="0" borderId="0" xfId="0" applyFont="1" applyFill="1" applyBorder="1" applyAlignment="1">
      <alignment vertical="center" wrapText="1"/>
    </xf>
    <xf numFmtId="0" fontId="6" fillId="0" borderId="0" xfId="0" applyFont="1" applyProtection="1">
      <protection locked="0"/>
    </xf>
    <xf numFmtId="0" fontId="0" fillId="6" borderId="1" xfId="0" quotePrefix="1" applyFill="1" applyBorder="1" applyAlignment="1" applyProtection="1">
      <alignment vertical="center"/>
    </xf>
    <xf numFmtId="0" fontId="0" fillId="6" borderId="2" xfId="0" quotePrefix="1" applyFill="1" applyBorder="1" applyAlignment="1" applyProtection="1">
      <alignment vertical="center"/>
    </xf>
    <xf numFmtId="0" fontId="0" fillId="6" borderId="4" xfId="0" quotePrefix="1" applyFill="1" applyBorder="1" applyAlignment="1" applyProtection="1">
      <alignment vertical="center"/>
    </xf>
    <xf numFmtId="0" fontId="2" fillId="0" borderId="0" xfId="0" applyFont="1"/>
    <xf numFmtId="0" fontId="2" fillId="0" borderId="12" xfId="0" applyFont="1" applyBorder="1"/>
    <xf numFmtId="0" fontId="7" fillId="11" borderId="1" xfId="2" applyFill="1" applyBorder="1" applyAlignment="1" applyProtection="1">
      <alignment wrapText="1"/>
      <protection locked="0"/>
    </xf>
    <xf numFmtId="0" fontId="6" fillId="0" borderId="0" xfId="0" applyFont="1" applyAlignment="1">
      <alignment horizontal="left" vertical="center" indent="3"/>
    </xf>
    <xf numFmtId="0" fontId="36" fillId="0" borderId="0" xfId="0" applyFont="1" applyAlignment="1">
      <alignment horizontal="justify" wrapText="1"/>
    </xf>
    <xf numFmtId="0" fontId="64" fillId="2" borderId="0" xfId="0" applyFont="1" applyFill="1" applyBorder="1" applyAlignment="1">
      <alignment horizontal="center" vertical="top" wrapText="1"/>
    </xf>
    <xf numFmtId="0" fontId="64" fillId="2" borderId="6" xfId="0" applyFont="1" applyFill="1" applyBorder="1" applyAlignment="1">
      <alignment horizontal="center" vertical="top" wrapText="1"/>
    </xf>
    <xf numFmtId="0" fontId="0" fillId="10" borderId="2"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1" xfId="0" applyFill="1" applyBorder="1"/>
    <xf numFmtId="0" fontId="0" fillId="10" borderId="1" xfId="0" applyFill="1" applyBorder="1" applyAlignment="1">
      <alignment horizontal="center"/>
    </xf>
    <xf numFmtId="0" fontId="28" fillId="14" borderId="0" xfId="0" applyFont="1" applyFill="1" applyAlignment="1">
      <alignment horizontal="center"/>
    </xf>
    <xf numFmtId="0" fontId="64" fillId="2" borderId="0" xfId="0" applyFont="1" applyFill="1" applyBorder="1" applyAlignment="1">
      <alignment horizontal="center" vertical="center" wrapText="1"/>
    </xf>
    <xf numFmtId="0" fontId="64" fillId="2" borderId="6" xfId="0" applyFont="1" applyFill="1" applyBorder="1" applyAlignment="1">
      <alignment horizontal="center" vertical="center" wrapText="1"/>
    </xf>
    <xf numFmtId="0" fontId="0" fillId="10" borderId="2" xfId="0" applyFill="1" applyBorder="1" applyAlignment="1">
      <alignment horizontal="center"/>
    </xf>
    <xf numFmtId="0" fontId="0" fillId="10" borderId="4" xfId="0" applyFill="1" applyBorder="1" applyAlignment="1">
      <alignment horizontal="center"/>
    </xf>
    <xf numFmtId="0" fontId="7" fillId="0" borderId="0" xfId="2" applyAlignment="1">
      <alignment horizontal="center"/>
    </xf>
    <xf numFmtId="0" fontId="0" fillId="10" borderId="7" xfId="0" applyFill="1" applyBorder="1" applyAlignment="1" applyProtection="1">
      <alignment horizontal="left" vertical="center"/>
      <protection locked="0"/>
    </xf>
    <xf numFmtId="0" fontId="0" fillId="10" borderId="8" xfId="0" applyFill="1" applyBorder="1" applyAlignment="1" applyProtection="1">
      <alignment horizontal="left" vertical="center"/>
      <protection locked="0"/>
    </xf>
    <xf numFmtId="0" fontId="0" fillId="10" borderId="9" xfId="0" applyFill="1" applyBorder="1" applyAlignment="1" applyProtection="1">
      <alignment horizontal="left" vertical="center"/>
      <protection locked="0"/>
    </xf>
    <xf numFmtId="0" fontId="21" fillId="19" borderId="7" xfId="0" applyFont="1" applyFill="1" applyBorder="1" applyAlignment="1" applyProtection="1">
      <alignment horizontal="left" vertical="center"/>
      <protection locked="0"/>
    </xf>
    <xf numFmtId="0" fontId="21" fillId="19" borderId="8" xfId="0" applyFont="1" applyFill="1" applyBorder="1" applyAlignment="1" applyProtection="1">
      <alignment horizontal="left" vertical="center"/>
      <protection locked="0"/>
    </xf>
    <xf numFmtId="0" fontId="21" fillId="19" borderId="9" xfId="0" applyFont="1" applyFill="1" applyBorder="1" applyAlignment="1" applyProtection="1">
      <alignment horizontal="left" vertical="center"/>
      <protection locked="0"/>
    </xf>
    <xf numFmtId="0" fontId="64" fillId="0" borderId="0" xfId="0" applyFont="1" applyAlignment="1">
      <alignment horizontal="center"/>
    </xf>
    <xf numFmtId="0" fontId="81" fillId="20" borderId="0" xfId="0" applyFont="1" applyFill="1" applyAlignment="1">
      <alignment horizontal="left" vertical="center" wrapText="1"/>
    </xf>
    <xf numFmtId="0" fontId="65" fillId="16" borderId="0" xfId="0" applyFont="1" applyFill="1" applyAlignment="1">
      <alignment horizontal="center"/>
    </xf>
    <xf numFmtId="0" fontId="34" fillId="0" borderId="0" xfId="0" applyFont="1" applyAlignment="1">
      <alignment horizontal="left" indent="2"/>
    </xf>
    <xf numFmtId="0" fontId="28" fillId="2" borderId="0" xfId="0" applyFont="1" applyFill="1" applyAlignment="1">
      <alignment horizontal="center"/>
    </xf>
    <xf numFmtId="0" fontId="44" fillId="6" borderId="4" xfId="0"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28" fillId="0" borderId="0" xfId="0" applyFont="1"/>
    <xf numFmtId="0" fontId="45" fillId="0" borderId="0" xfId="0" applyFont="1" applyAlignment="1">
      <alignment vertical="center" wrapText="1"/>
    </xf>
    <xf numFmtId="0" fontId="44" fillId="6" borderId="1" xfId="0" applyFont="1" applyFill="1" applyBorder="1" applyAlignment="1" applyProtection="1">
      <alignment wrapText="1"/>
    </xf>
    <xf numFmtId="0" fontId="44" fillId="6" borderId="4" xfId="0" applyFont="1" applyFill="1" applyBorder="1" applyAlignment="1" applyProtection="1">
      <alignment wrapText="1"/>
    </xf>
    <xf numFmtId="0" fontId="6" fillId="0" borderId="6" xfId="0" applyFont="1" applyBorder="1" applyAlignment="1">
      <alignment wrapText="1"/>
    </xf>
    <xf numFmtId="0" fontId="38" fillId="6" borderId="1" xfId="0" applyFont="1" applyFill="1" applyBorder="1" applyAlignment="1" applyProtection="1">
      <alignment vertical="top" wrapText="1"/>
      <protection locked="0"/>
    </xf>
    <xf numFmtId="0" fontId="21" fillId="0" borderId="0" xfId="0" applyFont="1" applyAlignment="1" applyProtection="1">
      <protection locked="0"/>
    </xf>
    <xf numFmtId="0" fontId="6" fillId="0" borderId="0" xfId="0" applyFont="1" applyAlignment="1">
      <alignment horizontal="left" indent="2"/>
    </xf>
    <xf numFmtId="0" fontId="6" fillId="0" borderId="0" xfId="0" applyFont="1" applyAlignment="1">
      <alignment horizontal="left" wrapText="1"/>
    </xf>
    <xf numFmtId="0" fontId="6" fillId="0" borderId="0" xfId="0" applyFont="1" applyAlignment="1">
      <alignment horizontal="left"/>
    </xf>
    <xf numFmtId="0" fontId="34" fillId="0" borderId="0" xfId="0" applyFont="1" applyBorder="1" applyAlignment="1">
      <alignment horizontal="left" indent="2"/>
    </xf>
    <xf numFmtId="0" fontId="6" fillId="0" borderId="0" xfId="0" applyFont="1" applyBorder="1" applyAlignment="1">
      <alignment horizontal="left" indent="2"/>
    </xf>
    <xf numFmtId="0" fontId="6" fillId="0" borderId="12" xfId="0" applyFont="1" applyBorder="1" applyAlignment="1">
      <alignment horizontal="left" indent="2"/>
    </xf>
    <xf numFmtId="0" fontId="66" fillId="0" borderId="0" xfId="0" applyFont="1" applyAlignment="1">
      <alignment horizontal="left" wrapText="1"/>
    </xf>
    <xf numFmtId="0" fontId="28" fillId="3" borderId="0" xfId="0" applyFont="1" applyFill="1" applyAlignment="1">
      <alignment horizontal="center"/>
    </xf>
    <xf numFmtId="0" fontId="38" fillId="6" borderId="10" xfId="0" applyFont="1" applyFill="1" applyBorder="1" applyAlignment="1" applyProtection="1">
      <alignment vertical="top" wrapText="1"/>
      <protection locked="0"/>
    </xf>
    <xf numFmtId="0" fontId="38" fillId="6" borderId="11" xfId="0" applyFont="1" applyFill="1" applyBorder="1" applyAlignment="1" applyProtection="1">
      <alignment vertical="top" wrapText="1"/>
      <protection locked="0"/>
    </xf>
    <xf numFmtId="0" fontId="38" fillId="6" borderId="13" xfId="0" applyFont="1" applyFill="1" applyBorder="1" applyAlignment="1" applyProtection="1">
      <alignment vertical="top" wrapText="1"/>
      <protection locked="0"/>
    </xf>
    <xf numFmtId="0" fontId="38" fillId="6" borderId="3" xfId="0" applyFont="1" applyFill="1" applyBorder="1" applyAlignment="1" applyProtection="1">
      <alignment vertical="top" wrapText="1"/>
      <protection locked="0"/>
    </xf>
    <xf numFmtId="0" fontId="38" fillId="6" borderId="0" xfId="0" applyFont="1" applyFill="1" applyBorder="1" applyAlignment="1" applyProtection="1">
      <alignment vertical="top" wrapText="1"/>
      <protection locked="0"/>
    </xf>
    <xf numFmtId="0" fontId="38" fillId="6" borderId="12" xfId="0" applyFont="1" applyFill="1" applyBorder="1" applyAlignment="1" applyProtection="1">
      <alignment vertical="top" wrapText="1"/>
      <protection locked="0"/>
    </xf>
    <xf numFmtId="0" fontId="38" fillId="6" borderId="5" xfId="0" applyFont="1" applyFill="1" applyBorder="1" applyAlignment="1" applyProtection="1">
      <alignment vertical="top" wrapText="1"/>
      <protection locked="0"/>
    </xf>
    <xf numFmtId="0" fontId="38" fillId="6" borderId="6" xfId="0" applyFont="1" applyFill="1" applyBorder="1" applyAlignment="1" applyProtection="1">
      <alignment vertical="top" wrapText="1"/>
      <protection locked="0"/>
    </xf>
    <xf numFmtId="0" fontId="38" fillId="6" borderId="14" xfId="0" applyFont="1" applyFill="1" applyBorder="1" applyAlignment="1" applyProtection="1">
      <alignment vertical="top" wrapText="1"/>
      <protection locked="0"/>
    </xf>
    <xf numFmtId="0" fontId="36" fillId="0" borderId="0" xfId="0" applyFont="1" applyAlignment="1">
      <alignment horizontal="left" vertical="top" wrapText="1" indent="2"/>
    </xf>
    <xf numFmtId="0" fontId="0" fillId="6" borderId="10" xfId="0" applyFill="1" applyBorder="1" applyAlignment="1" applyProtection="1">
      <alignment vertical="top" wrapText="1"/>
      <protection locked="0"/>
    </xf>
    <xf numFmtId="0" fontId="0" fillId="6" borderId="11" xfId="0" applyFill="1" applyBorder="1" applyAlignment="1" applyProtection="1">
      <alignment vertical="top" wrapText="1"/>
      <protection locked="0"/>
    </xf>
    <xf numFmtId="0" fontId="0" fillId="6" borderId="13" xfId="0" applyFill="1" applyBorder="1" applyAlignment="1" applyProtection="1">
      <alignment vertical="top" wrapText="1"/>
      <protection locked="0"/>
    </xf>
    <xf numFmtId="0" fontId="0" fillId="6" borderId="3" xfId="0" applyFill="1" applyBorder="1" applyAlignment="1" applyProtection="1">
      <alignment vertical="top" wrapText="1"/>
      <protection locked="0"/>
    </xf>
    <xf numFmtId="0" fontId="0" fillId="6" borderId="0" xfId="0" applyFill="1" applyBorder="1" applyAlignment="1" applyProtection="1">
      <alignment vertical="top" wrapText="1"/>
      <protection locked="0"/>
    </xf>
    <xf numFmtId="0" fontId="0" fillId="6" borderId="12" xfId="0" applyFill="1" applyBorder="1" applyAlignment="1" applyProtection="1">
      <alignment vertical="top" wrapText="1"/>
      <protection locked="0"/>
    </xf>
    <xf numFmtId="0" fontId="0" fillId="6" borderId="5" xfId="0" applyFill="1" applyBorder="1" applyAlignment="1" applyProtection="1">
      <alignment vertical="top" wrapText="1"/>
      <protection locked="0"/>
    </xf>
    <xf numFmtId="0" fontId="0" fillId="6" borderId="6" xfId="0" applyFill="1" applyBorder="1" applyAlignment="1" applyProtection="1">
      <alignment vertical="top" wrapText="1"/>
      <protection locked="0"/>
    </xf>
    <xf numFmtId="0" fontId="0" fillId="6" borderId="14" xfId="0" applyFill="1" applyBorder="1" applyAlignment="1" applyProtection="1">
      <alignment vertical="top" wrapText="1"/>
      <protection locked="0"/>
    </xf>
    <xf numFmtId="0" fontId="28" fillId="3" borderId="0" xfId="0" applyFont="1" applyFill="1" applyAlignment="1">
      <alignment horizontal="center" vertical="center"/>
    </xf>
    <xf numFmtId="0" fontId="81" fillId="20" borderId="0" xfId="0" applyFont="1" applyFill="1" applyAlignment="1">
      <alignment horizontal="center" vertical="center" wrapText="1"/>
    </xf>
    <xf numFmtId="0" fontId="85" fillId="6" borderId="7" xfId="0" applyFont="1" applyFill="1" applyBorder="1" applyAlignment="1" applyProtection="1">
      <alignment horizontal="left" vertical="center" wrapText="1"/>
    </xf>
    <xf numFmtId="0" fontId="85" fillId="6" borderId="8" xfId="0" applyFont="1" applyFill="1" applyBorder="1" applyAlignment="1" applyProtection="1">
      <alignment horizontal="left" vertical="center" wrapText="1"/>
    </xf>
    <xf numFmtId="0" fontId="85" fillId="6" borderId="9" xfId="0" applyFont="1" applyFill="1" applyBorder="1" applyAlignment="1" applyProtection="1">
      <alignment horizontal="left" vertical="center" wrapText="1"/>
    </xf>
    <xf numFmtId="0" fontId="34" fillId="0" borderId="0" xfId="0" applyFont="1"/>
    <xf numFmtId="0" fontId="0" fillId="0" borderId="0" xfId="0" applyAlignment="1">
      <alignment horizontal="left" indent="2"/>
    </xf>
    <xf numFmtId="0" fontId="21" fillId="0" borderId="0" xfId="0" applyFont="1" applyAlignment="1" applyProtection="1">
      <alignment horizontal="center" wrapText="1"/>
      <protection locked="0"/>
    </xf>
    <xf numFmtId="0" fontId="21" fillId="19" borderId="1" xfId="0" applyFont="1" applyFill="1" applyBorder="1" applyAlignment="1" applyProtection="1">
      <alignment horizontal="left" vertical="center"/>
      <protection locked="0"/>
    </xf>
    <xf numFmtId="0" fontId="0" fillId="10" borderId="1" xfId="0" applyFill="1" applyBorder="1" applyAlignment="1" applyProtection="1">
      <alignment horizontal="left" vertical="center"/>
      <protection locked="0"/>
    </xf>
    <xf numFmtId="0" fontId="21" fillId="19" borderId="7" xfId="0" applyFont="1" applyFill="1" applyBorder="1" applyAlignment="1" applyProtection="1">
      <alignment horizontal="left" vertical="center" wrapText="1"/>
      <protection locked="0"/>
    </xf>
    <xf numFmtId="0" fontId="21" fillId="19" borderId="8" xfId="0" applyFont="1" applyFill="1" applyBorder="1" applyAlignment="1" applyProtection="1">
      <alignment horizontal="left" vertical="center" wrapText="1"/>
      <protection locked="0"/>
    </xf>
    <xf numFmtId="0" fontId="21" fillId="19" borderId="9" xfId="0" applyFont="1" applyFill="1" applyBorder="1" applyAlignment="1" applyProtection="1">
      <alignment horizontal="left" vertical="center" wrapText="1"/>
      <protection locked="0"/>
    </xf>
    <xf numFmtId="0" fontId="35" fillId="0" borderId="0" xfId="0" applyFont="1" applyAlignment="1">
      <alignment horizontal="left" wrapText="1"/>
    </xf>
    <xf numFmtId="0" fontId="2" fillId="0" borderId="0" xfId="0" applyFont="1" applyAlignment="1">
      <alignment horizontal="left"/>
    </xf>
    <xf numFmtId="0" fontId="6" fillId="0" borderId="0" xfId="0" applyFont="1" applyAlignment="1">
      <alignment vertical="top" wrapText="1"/>
    </xf>
    <xf numFmtId="0" fontId="29" fillId="0" borderId="0" xfId="0" applyFont="1" applyAlignment="1">
      <alignment horizontal="right"/>
    </xf>
    <xf numFmtId="0" fontId="2" fillId="0" borderId="0" xfId="0" applyFont="1" applyAlignment="1">
      <alignment wrapText="1"/>
    </xf>
    <xf numFmtId="0" fontId="21" fillId="6" borderId="8" xfId="0" applyFont="1" applyFill="1" applyBorder="1" applyAlignment="1" applyProtection="1">
      <alignment wrapText="1"/>
      <protection locked="0"/>
    </xf>
    <xf numFmtId="0" fontId="21" fillId="6" borderId="1" xfId="0" applyFont="1" applyFill="1" applyBorder="1" applyAlignment="1" applyProtection="1">
      <alignment horizontal="center"/>
      <protection locked="0"/>
    </xf>
    <xf numFmtId="0" fontId="6" fillId="0" borderId="0" xfId="0" applyFont="1" applyAlignment="1">
      <alignment horizontal="left" indent="10"/>
    </xf>
    <xf numFmtId="0" fontId="21" fillId="6" borderId="7" xfId="0" applyFont="1" applyFill="1" applyBorder="1" applyProtection="1">
      <protection locked="0"/>
    </xf>
    <xf numFmtId="0" fontId="21" fillId="6" borderId="9" xfId="0" applyFont="1" applyFill="1" applyBorder="1" applyProtection="1">
      <protection locked="0"/>
    </xf>
    <xf numFmtId="0" fontId="0" fillId="10" borderId="1" xfId="0" applyFill="1" applyBorder="1" applyAlignment="1">
      <alignment horizontal="center" wrapText="1"/>
    </xf>
    <xf numFmtId="0" fontId="36" fillId="0" borderId="0" xfId="0" applyFont="1" applyAlignment="1">
      <alignment vertical="center" wrapText="1"/>
    </xf>
    <xf numFmtId="0" fontId="64" fillId="0" borderId="0" xfId="0" applyFont="1"/>
    <xf numFmtId="0" fontId="21" fillId="6" borderId="7" xfId="0" applyFont="1" applyFill="1" applyBorder="1" applyAlignment="1" applyProtection="1">
      <alignment horizontal="center"/>
      <protection locked="0"/>
    </xf>
    <xf numFmtId="0" fontId="21" fillId="6" borderId="9" xfId="0" applyFont="1" applyFill="1" applyBorder="1" applyAlignment="1" applyProtection="1">
      <alignment horizontal="center"/>
      <protection locked="0"/>
    </xf>
    <xf numFmtId="0" fontId="6" fillId="10" borderId="1"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35" fillId="0" borderId="0" xfId="0" applyFont="1" applyAlignment="1">
      <alignment horizontal="left" indent="2"/>
    </xf>
    <xf numFmtId="0" fontId="64" fillId="0" borderId="0" xfId="0" applyFont="1" applyAlignment="1">
      <alignment horizontal="justify" vertical="center" wrapText="1"/>
    </xf>
    <xf numFmtId="0" fontId="53" fillId="0" borderId="0" xfId="0" applyFont="1"/>
    <xf numFmtId="0" fontId="30" fillId="20" borderId="7" xfId="0" applyFont="1" applyFill="1" applyBorder="1" applyAlignment="1">
      <alignment vertical="center" wrapText="1"/>
    </xf>
    <xf numFmtId="0" fontId="30" fillId="20" borderId="8" xfId="0" applyFont="1" applyFill="1" applyBorder="1" applyAlignment="1">
      <alignment vertical="center" wrapText="1"/>
    </xf>
    <xf numFmtId="0" fontId="30" fillId="20" borderId="9" xfId="0" applyFont="1" applyFill="1" applyBorder="1" applyAlignment="1">
      <alignment vertical="center" wrapText="1"/>
    </xf>
    <xf numFmtId="1" fontId="21" fillId="6" borderId="1" xfId="1" applyNumberFormat="1" applyFont="1" applyFill="1" applyBorder="1" applyAlignment="1" applyProtection="1">
      <alignment horizontal="center"/>
      <protection locked="0"/>
    </xf>
    <xf numFmtId="0" fontId="6" fillId="0" borderId="1" xfId="0" applyFont="1" applyBorder="1" applyAlignment="1">
      <alignment vertical="center" wrapText="1"/>
    </xf>
    <xf numFmtId="0" fontId="0" fillId="6" borderId="1" xfId="0" applyFill="1" applyBorder="1" applyProtection="1">
      <protection locked="0"/>
    </xf>
    <xf numFmtId="0" fontId="6" fillId="0" borderId="2" xfId="0" applyFont="1" applyBorder="1" applyAlignment="1">
      <alignment vertical="center" wrapText="1"/>
    </xf>
    <xf numFmtId="0" fontId="21" fillId="19" borderId="1" xfId="0" applyFont="1" applyFill="1" applyBorder="1" applyAlignment="1" applyProtection="1">
      <alignment wrapText="1"/>
      <protection locked="0"/>
    </xf>
    <xf numFmtId="0" fontId="22" fillId="0" borderId="0" xfId="0" applyFont="1"/>
    <xf numFmtId="0" fontId="64" fillId="0" borderId="12" xfId="0" applyFont="1" applyBorder="1" applyAlignment="1">
      <alignment horizontal="justify" vertical="center" wrapText="1"/>
    </xf>
    <xf numFmtId="14" fontId="21" fillId="19" borderId="7" xfId="0" applyNumberFormat="1" applyFont="1" applyFill="1" applyBorder="1" applyAlignment="1" applyProtection="1">
      <alignment horizontal="center" vertical="center" wrapText="1"/>
      <protection locked="0"/>
    </xf>
    <xf numFmtId="14" fontId="21" fillId="19" borderId="8" xfId="0" applyNumberFormat="1" applyFont="1" applyFill="1" applyBorder="1" applyAlignment="1" applyProtection="1">
      <alignment horizontal="center" vertical="center" wrapText="1"/>
      <protection locked="0"/>
    </xf>
    <xf numFmtId="14" fontId="21" fillId="19" borderId="9" xfId="0" applyNumberFormat="1" applyFont="1" applyFill="1" applyBorder="1" applyAlignment="1" applyProtection="1">
      <alignment horizontal="center" vertical="center" wrapText="1"/>
      <protection locked="0"/>
    </xf>
    <xf numFmtId="0" fontId="21" fillId="6" borderId="1" xfId="0" applyFont="1" applyFill="1" applyBorder="1" applyAlignment="1" applyProtection="1">
      <alignment horizontal="left" vertical="top" wrapText="1"/>
      <protection locked="0"/>
    </xf>
    <xf numFmtId="165" fontId="21" fillId="6" borderId="7" xfId="0" applyNumberFormat="1" applyFont="1" applyFill="1" applyBorder="1" applyAlignment="1" applyProtection="1">
      <alignment horizontal="center" vertical="center"/>
      <protection locked="0"/>
    </xf>
    <xf numFmtId="165" fontId="21" fillId="6" borderId="9" xfId="0" applyNumberFormat="1" applyFont="1" applyFill="1" applyBorder="1" applyAlignment="1" applyProtection="1">
      <alignment horizontal="center" vertical="center"/>
      <protection locked="0"/>
    </xf>
    <xf numFmtId="165" fontId="21" fillId="6" borderId="1" xfId="0" applyNumberFormat="1" applyFont="1" applyFill="1" applyBorder="1" applyAlignment="1" applyProtection="1">
      <alignment horizontal="center" vertical="center"/>
      <protection locked="0"/>
    </xf>
    <xf numFmtId="0" fontId="33" fillId="0" borderId="0" xfId="0" applyFont="1" applyAlignment="1">
      <alignment vertical="center"/>
    </xf>
    <xf numFmtId="0" fontId="33" fillId="0" borderId="12" xfId="0" applyFont="1" applyBorder="1" applyAlignment="1">
      <alignment vertical="center"/>
    </xf>
    <xf numFmtId="0" fontId="36" fillId="0" borderId="0" xfId="0" applyFont="1" applyAlignment="1">
      <alignment wrapText="1"/>
    </xf>
    <xf numFmtId="0" fontId="36" fillId="0" borderId="0" xfId="0" applyFont="1" applyFill="1" applyBorder="1" applyAlignment="1">
      <alignment vertical="center" wrapText="1"/>
    </xf>
    <xf numFmtId="0" fontId="21" fillId="6" borderId="1" xfId="0" applyFont="1" applyFill="1" applyBorder="1" applyAlignment="1" applyProtection="1">
      <alignment vertical="top" wrapText="1"/>
      <protection locked="0"/>
    </xf>
    <xf numFmtId="0" fontId="22" fillId="0" borderId="0" xfId="0" applyFont="1" applyAlignment="1">
      <alignment horizontal="center" vertical="center"/>
    </xf>
    <xf numFmtId="0" fontId="36" fillId="0" borderId="0" xfId="0" applyFont="1" applyFill="1" applyBorder="1" applyAlignment="1">
      <alignment horizontal="center" vertical="center" wrapText="1"/>
    </xf>
    <xf numFmtId="0" fontId="0" fillId="10" borderId="1" xfId="0" applyFill="1" applyBorder="1" applyAlignment="1" applyProtection="1">
      <alignment wrapText="1"/>
      <protection locked="0"/>
    </xf>
    <xf numFmtId="0" fontId="85" fillId="6" borderId="1" xfId="0" applyFont="1" applyFill="1" applyBorder="1" applyAlignment="1" applyProtection="1">
      <alignment vertical="center" wrapText="1"/>
    </xf>
    <xf numFmtId="0" fontId="0" fillId="2" borderId="1" xfId="0" applyFill="1" applyBorder="1" applyAlignment="1">
      <alignment horizontal="center"/>
    </xf>
    <xf numFmtId="0" fontId="0" fillId="0" borderId="0" xfId="0" applyFill="1" applyBorder="1" applyAlignment="1">
      <alignment wrapText="1"/>
    </xf>
    <xf numFmtId="0" fontId="0" fillId="0" borderId="0" xfId="0" applyFill="1" applyBorder="1" applyAlignment="1">
      <alignment horizontal="center" wrapText="1"/>
    </xf>
    <xf numFmtId="0" fontId="0" fillId="6" borderId="1" xfId="0" applyFill="1" applyBorder="1" applyAlignment="1">
      <alignment horizontal="center" wrapText="1"/>
    </xf>
    <xf numFmtId="0" fontId="64" fillId="0" borderId="0" xfId="0" applyFont="1" applyAlignment="1">
      <alignment vertical="center" wrapText="1"/>
    </xf>
    <xf numFmtId="0" fontId="36" fillId="0" borderId="0" xfId="0" applyFont="1" applyAlignment="1">
      <alignment horizontal="justify" vertical="center" wrapText="1"/>
    </xf>
    <xf numFmtId="0" fontId="92" fillId="0" borderId="0" xfId="0" applyFont="1" applyAlignment="1">
      <alignment horizontal="left" wrapText="1"/>
    </xf>
    <xf numFmtId="0" fontId="33" fillId="2" borderId="0" xfId="0" applyFont="1" applyFill="1" applyAlignment="1">
      <alignment wrapText="1"/>
    </xf>
    <xf numFmtId="0" fontId="41" fillId="0" borderId="0" xfId="0" applyFont="1"/>
  </cellXfs>
  <cellStyles count="3">
    <cellStyle name="Comma" xfId="1" builtinId="3"/>
    <cellStyle name="Hyperlink" xfId="2" builtinId="8"/>
    <cellStyle name="Normal" xfId="0" builtinId="0"/>
  </cellStyles>
  <dxfs count="133">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FCE7DC"/>
        </patternFill>
      </fill>
      <border>
        <left style="thin">
          <color auto="1"/>
        </left>
        <right style="thin">
          <color auto="1"/>
        </right>
        <top style="thin">
          <color auto="1"/>
        </top>
        <bottom style="thin">
          <color auto="1"/>
        </bottom>
        <vertical/>
        <horizontal/>
      </border>
    </dxf>
    <dxf>
      <fill>
        <patternFill>
          <bgColor rgb="FFD5B8EA"/>
        </patternFill>
      </fill>
      <border>
        <left style="thin">
          <color auto="1"/>
        </left>
        <right style="thin">
          <color auto="1"/>
        </right>
        <top style="thin">
          <color auto="1"/>
        </top>
        <bottom style="thin">
          <color auto="1"/>
        </bottom>
        <vertical/>
        <horizontal/>
      </border>
    </dxf>
    <dxf>
      <fill>
        <patternFill>
          <bgColor rgb="FFFCE7DC"/>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border>
    </dxf>
    <dxf>
      <fill>
        <patternFill>
          <bgColor rgb="FFFCE7DC"/>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border>
        <left style="thin">
          <color auto="1"/>
        </left>
        <right style="thin">
          <color auto="1"/>
        </right>
        <top style="thin">
          <color auto="1"/>
        </top>
        <bottom style="thin">
          <color auto="1"/>
        </bottom>
      </border>
    </dxf>
    <dxf>
      <fill>
        <patternFill>
          <fgColor rgb="FFDDEBF7"/>
          <bgColor rgb="FFEFF6FB"/>
        </patternFill>
      </fill>
      <border>
        <left style="thin">
          <color auto="1"/>
        </left>
        <right style="thin">
          <color auto="1"/>
        </right>
        <top style="thin">
          <color auto="1"/>
        </top>
        <bottom style="thin">
          <color auto="1"/>
        </bottom>
        <vertical/>
        <horizontal/>
      </border>
    </dxf>
    <dxf>
      <fill>
        <patternFill>
          <fgColor rgb="FFDDEBF7"/>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fgColor rgb="FFDDEBF7"/>
          <bgColor rgb="FFEFF6FB"/>
        </patternFill>
      </fill>
      <border>
        <left style="thin">
          <color auto="1"/>
        </left>
        <right style="thin">
          <color auto="1"/>
        </right>
        <top style="thin">
          <color auto="1"/>
        </top>
        <bottom style="thin">
          <color auto="1"/>
        </bottom>
        <vertical/>
        <horizontal/>
      </border>
    </dxf>
    <dxf>
      <fill>
        <patternFill>
          <fgColor rgb="FFDDEBF7"/>
          <bgColor rgb="FFEFF6FB"/>
        </patternFill>
      </fill>
      <border>
        <left style="thin">
          <color auto="1"/>
        </left>
        <right style="thin">
          <color auto="1"/>
        </right>
        <top style="thin">
          <color auto="1"/>
        </top>
        <bottom style="thin">
          <color auto="1"/>
        </bottom>
        <vertical/>
        <horizontal/>
      </border>
    </dxf>
    <dxf>
      <fill>
        <patternFill>
          <fgColor rgb="FFDDEBF7"/>
          <bgColor rgb="FFEFF6FB"/>
        </patternFill>
      </fill>
      <border>
        <left style="thin">
          <color auto="1"/>
        </left>
        <right style="thin">
          <color auto="1"/>
        </right>
        <top style="thin">
          <color auto="1"/>
        </top>
        <bottom style="thin">
          <color auto="1"/>
        </bottom>
        <vertical/>
        <horizontal/>
      </border>
    </dxf>
    <dxf>
      <fill>
        <patternFill>
          <fgColor rgb="FFDDEBF7"/>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fgColor rgb="FFDDEBF7"/>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right/>
        <top/>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CE7DC"/>
        </patternFill>
      </fill>
      <border>
        <left style="thin">
          <color auto="1"/>
        </left>
        <right style="thin">
          <color auto="1"/>
        </right>
        <top style="thin">
          <color auto="1"/>
        </top>
        <bottom style="thin">
          <color auto="1"/>
        </bottom>
        <vertical/>
        <horizontal/>
      </border>
    </dxf>
    <dxf>
      <font>
        <b/>
        <i val="0"/>
        <color rgb="FFC00000"/>
      </font>
    </dxf>
    <dxf>
      <fill>
        <patternFill>
          <bgColor theme="9"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right/>
        <top/>
        <bottom/>
        <vertical/>
        <horizontal/>
      </border>
    </dxf>
    <dxf>
      <fill>
        <patternFill>
          <bgColor theme="4" tint="0.59996337778862885"/>
        </patternFill>
      </fill>
      <border>
        <left/>
        <right/>
        <top/>
        <bottom/>
        <vertical/>
        <horizontal/>
      </border>
    </dxf>
    <dxf>
      <fill>
        <patternFill>
          <bgColor theme="4" tint="0.59996337778862885"/>
        </patternFill>
      </fill>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border>
    </dxf>
    <dxf>
      <fill>
        <patternFill>
          <bgColor theme="4" tint="0.59996337778862885"/>
        </patternFill>
      </fill>
    </dxf>
    <dxf>
      <fill>
        <patternFill>
          <bgColor rgb="FFFCE7DC"/>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4" tint="0.59996337778862885"/>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C00000"/>
      </font>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FFFF00"/>
      </font>
      <fill>
        <patternFill>
          <bgColor rgb="FFFF2929"/>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color rgb="FFC00000"/>
      </font>
    </dxf>
    <dxf>
      <fill>
        <patternFill>
          <bgColor rgb="FFFCE7DC"/>
        </patternFill>
      </fill>
      <border>
        <left style="thin">
          <color auto="1"/>
        </left>
        <right style="thin">
          <color auto="1"/>
        </right>
        <top style="thin">
          <color auto="1"/>
        </top>
        <bottom style="thin">
          <color auto="1"/>
        </bottom>
      </border>
    </dxf>
    <dxf>
      <fill>
        <patternFill>
          <bgColor rgb="FFFCE7DC"/>
        </patternFill>
      </fill>
      <border>
        <left style="thin">
          <color auto="1"/>
        </left>
        <right style="thin">
          <color auto="1"/>
        </right>
        <top style="thin">
          <color auto="1"/>
        </top>
        <bottom style="thin">
          <color auto="1"/>
        </bottom>
        <vertical/>
        <horizontal/>
      </border>
    </dxf>
    <dxf>
      <fill>
        <patternFill>
          <bgColor rgb="FFFCE7DC"/>
        </patternFill>
      </fill>
      <border>
        <left style="thin">
          <color auto="1"/>
        </left>
        <right style="thin">
          <color auto="1"/>
        </right>
        <top style="thin">
          <color auto="1"/>
        </top>
        <bottom style="thin">
          <color auto="1"/>
        </bottom>
        <vertical/>
        <horizontal/>
      </border>
    </dxf>
    <dxf>
      <fill>
        <patternFill>
          <bgColor rgb="FFEFF6EA"/>
        </patternFill>
      </fill>
      <border>
        <left style="thin">
          <color auto="1"/>
        </left>
        <right style="thin">
          <color auto="1"/>
        </right>
        <top style="thin">
          <color auto="1"/>
        </top>
        <bottom style="thin">
          <color auto="1"/>
        </bottom>
        <vertical/>
        <horizontal/>
      </border>
    </dxf>
    <dxf>
      <font>
        <b/>
        <i val="0"/>
      </font>
      <fill>
        <patternFill>
          <bgColor rgb="FFDDEBF7"/>
        </patternFill>
      </fill>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border>
    </dxf>
    <dxf>
      <font>
        <b/>
        <i val="0"/>
      </font>
      <fill>
        <patternFill>
          <bgColor rgb="FFDDEBF7"/>
        </patternFill>
      </fill>
    </dxf>
    <dxf>
      <font>
        <b/>
        <i val="0"/>
      </font>
      <fill>
        <patternFill>
          <bgColor rgb="FFDDEBF7"/>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border>
    </dxf>
    <dxf>
      <fill>
        <patternFill patternType="solid">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vertical/>
        <horizontal/>
      </border>
    </dxf>
    <dxf>
      <font>
        <b/>
        <i val="0"/>
      </font>
      <fill>
        <patternFill>
          <bgColor rgb="FFDDEBF7"/>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border>
    </dxf>
    <dxf>
      <fill>
        <patternFill patternType="solid">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font>
      <fill>
        <patternFill>
          <bgColor rgb="FFDDEBF7"/>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border>
    </dxf>
    <dxf>
      <fill>
        <patternFill patternType="solid">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DDEBF7"/>
      <color rgb="FFEFF6FB"/>
      <color rgb="FF008000"/>
      <color rgb="FFFCE7DC"/>
      <color rgb="FFD5B8EA"/>
      <color rgb="FFFFFFCC"/>
      <color rgb="FFFF2929"/>
      <color rgb="FFFFFF00"/>
      <color rgb="FFFFC9C9"/>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fmlaLink="C35" lockText="1" noThreeD="1"/>
</file>

<file path=xl/ctrlProps/ctrlProp4.xml><?xml version="1.0" encoding="utf-8"?>
<formControlPr xmlns="http://schemas.microsoft.com/office/spreadsheetml/2009/9/main" objectType="CheckBox" checked="Checked" fmlaLink="C36" lockText="1" noThreeD="1"/>
</file>

<file path=xl/ctrlProps/ctrlProp5.xml><?xml version="1.0" encoding="utf-8"?>
<formControlPr xmlns="http://schemas.microsoft.com/office/spreadsheetml/2009/9/main" objectType="CheckBox" checked="Checked" fmlaLink="F35" noThreeD="1"/>
</file>

<file path=xl/ctrlProps/ctrlProp6.xml><?xml version="1.0" encoding="utf-8"?>
<formControlPr xmlns="http://schemas.microsoft.com/office/spreadsheetml/2009/9/main" objectType="CheckBox" fmlaLink="F36"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38100</xdr:rowOff>
    </xdr:from>
    <xdr:to>
      <xdr:col>2</xdr:col>
      <xdr:colOff>990600</xdr:colOff>
      <xdr:row>5</xdr:row>
      <xdr:rowOff>53340</xdr:rowOff>
    </xdr:to>
    <xdr:pic>
      <xdr:nvPicPr>
        <xdr:cNvPr id="2" name="Picture 1" descr="coaemspSmall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1356360" cy="92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563880</xdr:colOff>
          <xdr:row>32</xdr:row>
          <xdr:rowOff>99060</xdr:rowOff>
        </xdr:from>
        <xdr:to>
          <xdr:col>2</xdr:col>
          <xdr:colOff>754380</xdr:colOff>
          <xdr:row>32</xdr:row>
          <xdr:rowOff>647700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34</xdr:row>
          <xdr:rowOff>7620</xdr:rowOff>
        </xdr:from>
        <xdr:to>
          <xdr:col>2</xdr:col>
          <xdr:colOff>746760</xdr:colOff>
          <xdr:row>34</xdr:row>
          <xdr:rowOff>792480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xdr:col>
      <xdr:colOff>7620</xdr:colOff>
      <xdr:row>7</xdr:row>
      <xdr:rowOff>28575</xdr:rowOff>
    </xdr:from>
    <xdr:to>
      <xdr:col>2</xdr:col>
      <xdr:colOff>3810</xdr:colOff>
      <xdr:row>39</xdr:row>
      <xdr:rowOff>8011</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342900" y="1590675"/>
          <a:ext cx="7311390" cy="5831596"/>
        </a:xfrm>
        <a:prstGeom prst="rect">
          <a:avLst/>
        </a:prstGeom>
        <a:solidFill>
          <a:srgbClr val="EFF6FB"/>
        </a:solidFill>
        <a:ln>
          <a:solidFill>
            <a:srgbClr val="008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Paramedic education began within the Department of Emergency Care &amp; Rescue at Weber State University (WSU) in the mid-1970s.  It was the first paramedic program in Utah and one of the earliest in the nation. In 2017, the department name changed to Emergency Healthcare (EH).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WSU's paramedic program was initially JRC accredited in 1984, and in 2011, the program was site visited for its sixth CoAEMSP re-accreditation.  The EH department provides courses in EMT, Paramedic, and selected continuing education courses including Tactical EMS and Critical Care Transport. The department also offers an associate’s degree in Paramedic Studies, and a bachelor's degree in Emergency Healthcare Sciences.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Weber's paramedic program initially, and traditionally, provided EMS education for fire and EMS agencies along the Wasatch Front. Prior to 2002, 90 percent of all students were agency sponsored in both time and pay. Agency students generally sought a paramedic certificate. Since that time, fiscal crunches in most EMS agencies and fire departments have led to a decrease in the number of agency students being sent or sponsored for paramedic training.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By 2002, the WSU paramedic program liberally began accepting non-agency students, and by 2005, 80 percent of enrolled students were no longer agency sponsored. Additionally, many students began pursuing an Associate of Applied Science Degree in Paramedic Studies or applying credits towards a Bachelor's in Integrated Studies, Health Administration Science, or Emergency Healthcare Sciences Degree.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As a pioneering effort since 2002, Weber State has required the National Registry exam for all exiting students. This was pivotal in bringing the National Registry paramedic exam to the state of Utah. On July 1, 2008, the Utah Bureau of EMS adopted the NRP exam as the initial credentialing process for graduating paramedic students.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 2003, the Dr. Ezekiel R. Dumke College of Health Professions received a $469,000 federal grant to provide rural education in the fields of paramedicine, nursing, clinical lab science, and respiratory therapy. Beginning in 2004, the EH department initiated a paramedic cohort using interactive video streaming for didactic education and modification of delivery techniques in skill lab, clinical and field internship.  Although lectures are delivered remotely, they remain live and interactive.  For skill labs, students meet for nine Saturday/Sunday "skills camps."  This approach to education delivery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allows for students from rural areas, as well as those areas not served by a paramedic program, to attend.  </a:t>
          </a:r>
          <a:r>
            <a:rPr lang="en-US" sz="1100">
              <a:effectLst/>
              <a:latin typeface="Calibri" panose="020F0502020204030204" pitchFamily="34" charset="0"/>
              <a:ea typeface="Calibri" panose="020F0502020204030204" pitchFamily="34" charset="0"/>
              <a:cs typeface="Times New Roman" panose="02020603050405020304" pitchFamily="18" charset="0"/>
            </a:rPr>
            <a:t>A majority of the paramedics currently serving in rural parts of Utah, Western Wyoming, and Eastern Nevada were trained in this venue.</a:t>
          </a:r>
        </a:p>
        <a:p>
          <a:r>
            <a:rPr lang="en-US" sz="1100">
              <a:effectLst/>
              <a:latin typeface="Calibri" panose="020F0502020204030204" pitchFamily="34" charset="0"/>
              <a:ea typeface="Calibri" panose="020F0502020204030204" pitchFamily="34" charset="0"/>
              <a:cs typeface="Times New Roman" panose="02020603050405020304" pitchFamily="18" charset="0"/>
            </a:rPr>
            <a:t>In 2012, the WSU paramedic program successfully graduated 8 international students from Saudi Arabia, 7 who completed the National Registry Exam on their first attempt and returned to work in their county.  Through an MOU with the University of Utah, the paramedic program continues to provide EMS education to Saudi students to this day.</a:t>
          </a:r>
          <a:endParaRPr lang="en-US" sz="1100">
            <a:solidFill>
              <a:schemeClr val="tx1"/>
            </a:solidFill>
            <a:effectLst/>
            <a:latin typeface="+mn-lt"/>
            <a:ea typeface="+mn-ea"/>
            <a:cs typeface="+mn-cs"/>
          </a:endParaRPr>
        </a:p>
      </xdr:txBody>
    </xdr:sp>
    <xdr:clientData fLock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34</xdr:row>
          <xdr:rowOff>22860</xdr:rowOff>
        </xdr:from>
        <xdr:to>
          <xdr:col>2</xdr:col>
          <xdr:colOff>198120</xdr:colOff>
          <xdr:row>34</xdr:row>
          <xdr:rowOff>213360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5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22860</xdr:rowOff>
        </xdr:from>
        <xdr:to>
          <xdr:col>2</xdr:col>
          <xdr:colOff>190500</xdr:colOff>
          <xdr:row>35</xdr:row>
          <xdr:rowOff>213360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34</xdr:row>
          <xdr:rowOff>22860</xdr:rowOff>
        </xdr:from>
        <xdr:to>
          <xdr:col>5</xdr:col>
          <xdr:colOff>198120</xdr:colOff>
          <xdr:row>34</xdr:row>
          <xdr:rowOff>213360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5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35</xdr:row>
          <xdr:rowOff>0</xdr:rowOff>
        </xdr:from>
        <xdr:to>
          <xdr:col>6</xdr:col>
          <xdr:colOff>22860</xdr:colOff>
          <xdr:row>35</xdr:row>
          <xdr:rowOff>213360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5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480060</xdr:colOff>
          <xdr:row>8</xdr:row>
          <xdr:rowOff>60960</xdr:rowOff>
        </xdr:from>
        <xdr:to>
          <xdr:col>6</xdr:col>
          <xdr:colOff>1066800</xdr:colOff>
          <xdr:row>8</xdr:row>
          <xdr:rowOff>960120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E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480060</xdr:colOff>
          <xdr:row>8</xdr:row>
          <xdr:rowOff>45720</xdr:rowOff>
        </xdr:from>
        <xdr:to>
          <xdr:col>8</xdr:col>
          <xdr:colOff>822960</xdr:colOff>
          <xdr:row>8</xdr:row>
          <xdr:rowOff>868680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F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collard\Downloads\LSSR-2015r%202015%201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itle Page"/>
      <sheetName val="General Information"/>
      <sheetName val="Brief History"/>
      <sheetName val="Program Info"/>
      <sheetName val="Standard I"/>
      <sheetName val="Standard II"/>
      <sheetName val="Standard III"/>
      <sheetName val="Standard IV"/>
      <sheetName val="Standard V"/>
      <sheetName val="Appendix A"/>
      <sheetName val="Appendix B"/>
      <sheetName val="Appendix C"/>
      <sheetName val="Appendix D"/>
      <sheetName val="Appendix E"/>
      <sheetName val="Appendix F"/>
      <sheetName val="Appendix G"/>
      <sheetName val="Appendices H - N"/>
      <sheetName val="Appendix O"/>
    </sheetNames>
    <sheetDataSet>
      <sheetData sheetId="0"/>
      <sheetData sheetId="1">
        <row r="9">
          <cell r="D9">
            <v>0</v>
          </cell>
        </row>
      </sheetData>
      <sheetData sheetId="2"/>
      <sheetData sheetId="3"/>
      <sheetData sheetId="4"/>
      <sheetData sheetId="5">
        <row r="2">
          <cell r="K2" t="str">
            <v>U.S. Post-secondary institution (Standard I.A.1)</v>
          </cell>
        </row>
        <row r="3">
          <cell r="K3" t="str">
            <v>Foreign Post-Secondary Institution (Standard I.A.2)</v>
          </cell>
        </row>
        <row r="4">
          <cell r="K4" t="str">
            <v>Hospital, clinic, or medical center (Standard I.A.3)</v>
          </cell>
        </row>
        <row r="5">
          <cell r="K5" t="str">
            <v>Governmental education or medical service (Standard I.A.4)</v>
          </cell>
        </row>
        <row r="6">
          <cell r="K6" t="str">
            <v>Branch of the United States Armed Forces (Standard I.A.5)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ruth@coaemsp.org" TargetMode="External"/><Relationship Id="rId7" Type="http://schemas.openxmlformats.org/officeDocument/2006/relationships/drawing" Target="../drawings/drawing1.xml"/><Relationship Id="rId2" Type="http://schemas.openxmlformats.org/officeDocument/2006/relationships/hyperlink" Target="http://coaemsp.org/Fees.htm" TargetMode="External"/><Relationship Id="rId1" Type="http://schemas.openxmlformats.org/officeDocument/2006/relationships/hyperlink" Target="http://www.coaemsp.org/" TargetMode="External"/><Relationship Id="rId6" Type="http://schemas.openxmlformats.org/officeDocument/2006/relationships/printerSettings" Target="../printerSettings/printerSettings1.bin"/><Relationship Id="rId5" Type="http://schemas.openxmlformats.org/officeDocument/2006/relationships/hyperlink" Target="mailto:karen@coaemsp.org" TargetMode="External"/><Relationship Id="rId4" Type="http://schemas.openxmlformats.org/officeDocument/2006/relationships/hyperlink" Target="http://coaemsp.org/Self_Study_Reports.htm" TargetMode="External"/><Relationship Id="rId9"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coaemsp.org/Documents/PERSONNEL_Program_Resource_Survey.doc" TargetMode="External"/><Relationship Id="rId1" Type="http://schemas.openxmlformats.org/officeDocument/2006/relationships/hyperlink" Target="http://coaemsp.org/Documents/CoAEMSP-Student_Resource_Survey.doc"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coaemsp.org/Self_Study_Reports.htm" TargetMode="External"/><Relationship Id="rId2" Type="http://schemas.openxmlformats.org/officeDocument/2006/relationships/hyperlink" Target="http://coaemsp.org/Self_Study_Reports.htm" TargetMode="External"/><Relationship Id="rId1" Type="http://schemas.openxmlformats.org/officeDocument/2006/relationships/hyperlink" Target="http://coaemsp.org/Documents/Consort-agree-Paramedic-samp-3-2014.doc"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0.vml"/><Relationship Id="rId3" Type="http://schemas.openxmlformats.org/officeDocument/2006/relationships/hyperlink" Target="http://coaemsp.org/Personnel_Changes.htm" TargetMode="External"/><Relationship Id="rId7" Type="http://schemas.openxmlformats.org/officeDocument/2006/relationships/printerSettings" Target="../printerSettings/printerSettings13.bin"/><Relationship Id="rId2" Type="http://schemas.openxmlformats.org/officeDocument/2006/relationships/hyperlink" Target="http://coaemsp.org/Personnel_Changes.htm" TargetMode="External"/><Relationship Id="rId1" Type="http://schemas.openxmlformats.org/officeDocument/2006/relationships/hyperlink" Target="mailto:Lynn@coaemsp.org" TargetMode="External"/><Relationship Id="rId6" Type="http://schemas.openxmlformats.org/officeDocument/2006/relationships/hyperlink" Target="http://coaemsp.org/Personnel_Changes.htm" TargetMode="External"/><Relationship Id="rId5" Type="http://schemas.openxmlformats.org/officeDocument/2006/relationships/hyperlink" Target="http://coaemsp.org/Personnel_Changes.htm" TargetMode="External"/><Relationship Id="rId4" Type="http://schemas.openxmlformats.org/officeDocument/2006/relationships/hyperlink" Target="http://coaemsp.org/Personnel_Changes.htm" TargetMode="External"/><Relationship Id="rId9"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5.xml"/><Relationship Id="rId1" Type="http://schemas.openxmlformats.org/officeDocument/2006/relationships/printerSettings" Target="../printerSettings/printerSettings15.bin"/><Relationship Id="rId5" Type="http://schemas.openxmlformats.org/officeDocument/2006/relationships/comments" Target="../comments12.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trlProp" Target="../ctrlProps/ctrlProp8.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8.bin"/><Relationship Id="rId1" Type="http://schemas.openxmlformats.org/officeDocument/2006/relationships/hyperlink" Target="http://coaemsp.org/Documents/Sample_Attachment_1-Didactic_Course_Syllabus.pdf" TargetMode="External"/><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coaemsp.org/Personnel_Changes.htm" TargetMode="External"/><Relationship Id="rId1" Type="http://schemas.openxmlformats.org/officeDocument/2006/relationships/hyperlink" Target="http://coaemsp.org/Personnel_Chang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coaemsp.org/Personnel_Changes.htm"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coaemsp.org/Forms.htm"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4.xml"/><Relationship Id="rId7" Type="http://schemas.openxmlformats.org/officeDocument/2006/relationships/ctrlProp" Target="../ctrlProps/ctrlProp5.xml"/><Relationship Id="rId2" Type="http://schemas.openxmlformats.org/officeDocument/2006/relationships/printerSettings" Target="../printerSettings/printerSettings6.bin"/><Relationship Id="rId1" Type="http://schemas.openxmlformats.org/officeDocument/2006/relationships/hyperlink" Target="http://coaemsp.org/Standards.htm"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5.vml"/><Relationship Id="rId9"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coaemsp.org/Documents/GraduateSurvey_CoAEMSP.doc" TargetMode="External"/><Relationship Id="rId7" Type="http://schemas.openxmlformats.org/officeDocument/2006/relationships/vmlDrawing" Target="../drawings/vmlDrawing6.vml"/><Relationship Id="rId2" Type="http://schemas.openxmlformats.org/officeDocument/2006/relationships/hyperlink" Target="http://coaemsp.org/Documents/Adv_Com_Mtg_Agenda_Cklist_2014_05.doc" TargetMode="External"/><Relationship Id="rId1" Type="http://schemas.openxmlformats.org/officeDocument/2006/relationships/hyperlink" Target="http://coaemsp.org/Documents/Adv_Com_Mtg_Agenda_Cklist_2014_05.doc" TargetMode="External"/><Relationship Id="rId6" Type="http://schemas.openxmlformats.org/officeDocument/2006/relationships/printerSettings" Target="../printerSettings/printerSettings7.bin"/><Relationship Id="rId5" Type="http://schemas.openxmlformats.org/officeDocument/2006/relationships/hyperlink" Target="http://coaemsp.org/Documents/Thresholds_Grid_CoAEMSP.pdf" TargetMode="External"/><Relationship Id="rId4" Type="http://schemas.openxmlformats.org/officeDocument/2006/relationships/hyperlink" Target="http://coaemsp.org/Documents/EmployerSurvey_CoAEMSP.doc"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coaemsp.org/Documents/Sample_Attachment_1-Didactic_Course_Syllabus.pdf" TargetMode="External"/><Relationship Id="rId1" Type="http://schemas.openxmlformats.org/officeDocument/2006/relationships/hyperlink" Target="http://coaemsp.org/Documents/Terminal_Competency_Form.doc"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79998168889431442"/>
    <pageSetUpPr fitToPage="1"/>
  </sheetPr>
  <dimension ref="A1:K84"/>
  <sheetViews>
    <sheetView showGridLines="0" showRowColHeaders="0" topLeftCell="A59" zoomScaleNormal="100" workbookViewId="0"/>
  </sheetViews>
  <sheetFormatPr defaultRowHeight="14.4" x14ac:dyDescent="0.3"/>
  <cols>
    <col min="1" max="1" width="4.6640625" style="339" customWidth="1"/>
    <col min="2" max="2" width="5.88671875" style="339" customWidth="1"/>
    <col min="3" max="3" width="21.5546875" style="339" customWidth="1"/>
    <col min="4" max="4" width="4.109375" customWidth="1"/>
    <col min="5" max="5" width="14" style="339" customWidth="1"/>
    <col min="6" max="6" width="91.33203125" style="339" customWidth="1"/>
  </cols>
  <sheetData>
    <row r="1" spans="1:6" x14ac:dyDescent="0.3">
      <c r="A1" s="335"/>
    </row>
    <row r="2" spans="1:6" ht="17.399999999999999" x14ac:dyDescent="0.3">
      <c r="F2" s="9" t="s">
        <v>0</v>
      </c>
    </row>
    <row r="3" spans="1:6" ht="17.399999999999999" x14ac:dyDescent="0.3">
      <c r="F3" s="9" t="s">
        <v>1</v>
      </c>
    </row>
    <row r="4" spans="1:6" ht="17.399999999999999" x14ac:dyDescent="0.3">
      <c r="F4" s="9" t="s">
        <v>2</v>
      </c>
    </row>
    <row r="5" spans="1:6" ht="17.399999999999999" x14ac:dyDescent="0.3">
      <c r="F5" s="9" t="s">
        <v>3</v>
      </c>
    </row>
    <row r="8" spans="1:6" ht="46.2" x14ac:dyDescent="0.85">
      <c r="A8" s="419" t="s">
        <v>375</v>
      </c>
      <c r="B8" s="419"/>
      <c r="C8" s="419"/>
      <c r="D8" s="419"/>
      <c r="E8" s="419"/>
      <c r="F8" s="419"/>
    </row>
    <row r="9" spans="1:6" x14ac:dyDescent="0.3">
      <c r="B9" s="216"/>
      <c r="C9" s="216"/>
      <c r="F9" s="216"/>
    </row>
    <row r="10" spans="1:6" ht="28.8" x14ac:dyDescent="0.55000000000000004">
      <c r="A10" s="420" t="s">
        <v>4</v>
      </c>
      <c r="B10" s="420"/>
      <c r="C10" s="420"/>
      <c r="D10" s="420"/>
      <c r="E10" s="420"/>
      <c r="F10" s="420"/>
    </row>
    <row r="11" spans="1:6" x14ac:dyDescent="0.3">
      <c r="B11" s="216"/>
      <c r="C11" s="216"/>
      <c r="F11" s="216"/>
    </row>
    <row r="12" spans="1:6" ht="45" x14ac:dyDescent="0.75">
      <c r="A12" s="421" t="s">
        <v>585</v>
      </c>
      <c r="B12" s="421"/>
      <c r="C12" s="421"/>
      <c r="D12" s="421"/>
      <c r="E12" s="421"/>
      <c r="F12" s="421"/>
    </row>
    <row r="13" spans="1:6" x14ac:dyDescent="0.3">
      <c r="B13" s="216"/>
      <c r="C13" s="216"/>
      <c r="F13" s="216"/>
    </row>
    <row r="14" spans="1:6" ht="24.6" x14ac:dyDescent="0.4">
      <c r="A14" s="422" t="s">
        <v>584</v>
      </c>
      <c r="B14" s="422"/>
      <c r="C14" s="422"/>
      <c r="D14" s="422"/>
      <c r="E14" s="422"/>
      <c r="F14" s="422"/>
    </row>
    <row r="15" spans="1:6" x14ac:dyDescent="0.3">
      <c r="B15" s="216"/>
      <c r="C15" s="216"/>
      <c r="F15" s="216"/>
    </row>
    <row r="16" spans="1:6" s="134" customFormat="1" ht="30" x14ac:dyDescent="0.5">
      <c r="A16" s="423" t="s">
        <v>583</v>
      </c>
      <c r="B16" s="423"/>
      <c r="C16" s="423"/>
      <c r="D16" s="423"/>
      <c r="E16" s="423"/>
      <c r="F16" s="423"/>
    </row>
    <row r="17" spans="1:11" s="134" customFormat="1" x14ac:dyDescent="0.3">
      <c r="A17" s="339"/>
      <c r="B17" s="339"/>
      <c r="C17" s="339"/>
      <c r="E17" s="339"/>
      <c r="F17" s="339"/>
    </row>
    <row r="18" spans="1:11" x14ac:dyDescent="0.3">
      <c r="B18" s="335" t="s">
        <v>5</v>
      </c>
      <c r="C18" s="334" t="s">
        <v>6</v>
      </c>
      <c r="F18" s="340" t="s">
        <v>7</v>
      </c>
    </row>
    <row r="20" spans="1:11" x14ac:dyDescent="0.3">
      <c r="A20" s="417" t="s">
        <v>8</v>
      </c>
      <c r="B20" s="417"/>
      <c r="C20" s="417"/>
      <c r="D20" s="417"/>
      <c r="E20" s="417"/>
      <c r="F20" s="417"/>
    </row>
    <row r="22" spans="1:11" ht="15.6" x14ac:dyDescent="0.3">
      <c r="B22" s="418" t="s">
        <v>9</v>
      </c>
      <c r="C22" s="418"/>
      <c r="D22" s="418"/>
      <c r="E22" s="418"/>
      <c r="F22" s="418"/>
    </row>
    <row r="23" spans="1:11" ht="6" customHeight="1" x14ac:dyDescent="0.3"/>
    <row r="24" spans="1:11" ht="120.6" customHeight="1" x14ac:dyDescent="0.3">
      <c r="B24" s="413" t="s">
        <v>637</v>
      </c>
      <c r="C24" s="413"/>
      <c r="D24" s="413"/>
      <c r="E24" s="413"/>
      <c r="F24" s="413"/>
    </row>
    <row r="25" spans="1:11" ht="58.2" customHeight="1" x14ac:dyDescent="0.3">
      <c r="B25" s="413" t="s">
        <v>638</v>
      </c>
      <c r="C25" s="413"/>
      <c r="D25" s="413"/>
      <c r="E25" s="413"/>
      <c r="F25" s="413"/>
    </row>
    <row r="26" spans="1:11" ht="14.4" customHeight="1" x14ac:dyDescent="0.3">
      <c r="D26" s="143"/>
      <c r="E26" s="143"/>
      <c r="G26" s="143"/>
      <c r="H26" s="143"/>
      <c r="I26" s="143"/>
      <c r="J26" s="143"/>
      <c r="K26" s="143"/>
    </row>
    <row r="27" spans="1:11" s="134" customFormat="1" ht="15" customHeight="1" x14ac:dyDescent="0.3">
      <c r="A27" s="339"/>
      <c r="B27" s="144"/>
      <c r="C27" s="414" t="s">
        <v>414</v>
      </c>
      <c r="D27" s="415"/>
      <c r="E27" s="415"/>
      <c r="F27" s="415"/>
    </row>
    <row r="28" spans="1:11" s="134" customFormat="1" x14ac:dyDescent="0.3">
      <c r="A28" s="339"/>
      <c r="B28" s="339"/>
      <c r="C28" s="339"/>
      <c r="E28" s="339"/>
      <c r="F28" s="339"/>
    </row>
    <row r="29" spans="1:11" x14ac:dyDescent="0.3">
      <c r="B29" s="218" t="s">
        <v>587</v>
      </c>
    </row>
    <row r="30" spans="1:11" ht="31.35" customHeight="1" x14ac:dyDescent="0.3">
      <c r="B30" s="416" t="s">
        <v>586</v>
      </c>
      <c r="C30" s="416"/>
      <c r="D30" s="416"/>
      <c r="E30" s="416"/>
      <c r="F30" s="416"/>
    </row>
    <row r="31" spans="1:11" x14ac:dyDescent="0.3">
      <c r="B31" s="8" t="s">
        <v>11</v>
      </c>
      <c r="C31" s="62" t="s">
        <v>12</v>
      </c>
      <c r="F31" s="217" t="s">
        <v>559</v>
      </c>
    </row>
    <row r="32" spans="1:11" x14ac:dyDescent="0.3">
      <c r="B32" s="7" t="s">
        <v>10</v>
      </c>
      <c r="C32" s="62" t="s">
        <v>13</v>
      </c>
    </row>
    <row r="33" spans="1:6" s="339" customFormat="1" x14ac:dyDescent="0.3"/>
    <row r="35" spans="1:6" x14ac:dyDescent="0.3">
      <c r="B35" s="218" t="s">
        <v>588</v>
      </c>
    </row>
    <row r="36" spans="1:6" ht="73.95" customHeight="1" x14ac:dyDescent="0.3">
      <c r="B36" s="413" t="s">
        <v>702</v>
      </c>
      <c r="C36" s="413"/>
      <c r="D36" s="413"/>
      <c r="E36" s="413"/>
      <c r="F36" s="413"/>
    </row>
    <row r="38" spans="1:6" s="131" customFormat="1" x14ac:dyDescent="0.3">
      <c r="A38" s="339"/>
      <c r="B38" s="218" t="s">
        <v>589</v>
      </c>
      <c r="C38" s="339"/>
      <c r="E38" s="339"/>
      <c r="F38" s="339"/>
    </row>
    <row r="39" spans="1:6" s="131" customFormat="1" ht="66.599999999999994" customHeight="1" x14ac:dyDescent="0.3">
      <c r="A39" s="339"/>
      <c r="B39" s="412" t="s">
        <v>590</v>
      </c>
      <c r="C39" s="412"/>
      <c r="D39" s="412"/>
      <c r="E39" s="412"/>
      <c r="F39" s="412"/>
    </row>
    <row r="40" spans="1:6" s="141" customFormat="1" ht="53.4" customHeight="1" x14ac:dyDescent="0.3">
      <c r="A40" s="339"/>
      <c r="B40" s="412" t="s">
        <v>591</v>
      </c>
      <c r="C40" s="412"/>
      <c r="D40" s="412"/>
      <c r="E40" s="412"/>
      <c r="F40" s="412"/>
    </row>
    <row r="41" spans="1:6" s="131" customFormat="1" ht="48.75" customHeight="1" x14ac:dyDescent="0.3">
      <c r="A41" s="339"/>
      <c r="B41" s="412" t="s">
        <v>592</v>
      </c>
      <c r="C41" s="412"/>
      <c r="D41" s="412"/>
      <c r="E41" s="412"/>
      <c r="F41" s="412"/>
    </row>
    <row r="42" spans="1:6" s="131" customFormat="1" ht="48" customHeight="1" x14ac:dyDescent="0.3">
      <c r="A42" s="339"/>
      <c r="B42" s="412" t="s">
        <v>593</v>
      </c>
      <c r="C42" s="412"/>
      <c r="D42" s="412"/>
      <c r="E42" s="412"/>
      <c r="F42" s="412"/>
    </row>
    <row r="43" spans="1:6" s="131" customFormat="1" ht="60.6" customHeight="1" x14ac:dyDescent="0.3">
      <c r="A43" s="339"/>
      <c r="B43" s="428" t="s">
        <v>594</v>
      </c>
      <c r="C43" s="428"/>
      <c r="D43" s="428"/>
      <c r="E43" s="428"/>
      <c r="F43" s="428"/>
    </row>
    <row r="44" spans="1:6" s="131" customFormat="1" x14ac:dyDescent="0.3">
      <c r="A44" s="339"/>
      <c r="B44" s="339"/>
      <c r="C44" s="339"/>
      <c r="E44" s="339"/>
      <c r="F44" s="339"/>
    </row>
    <row r="46" spans="1:6" x14ac:dyDescent="0.3">
      <c r="B46" s="218" t="s">
        <v>659</v>
      </c>
    </row>
    <row r="47" spans="1:6" ht="74.400000000000006" customHeight="1" x14ac:dyDescent="0.3">
      <c r="B47" s="426" t="s">
        <v>701</v>
      </c>
      <c r="C47" s="426"/>
      <c r="D47" s="426"/>
      <c r="E47" s="426"/>
      <c r="F47" s="426"/>
    </row>
    <row r="48" spans="1:6" x14ac:dyDescent="0.3">
      <c r="B48" s="331"/>
      <c r="C48" s="331"/>
      <c r="F48" s="331"/>
    </row>
    <row r="49" spans="2:6" ht="25.2" customHeight="1" x14ac:dyDescent="0.3">
      <c r="B49" s="424" t="s">
        <v>595</v>
      </c>
      <c r="C49" s="424"/>
      <c r="D49" s="424"/>
      <c r="E49" s="424"/>
      <c r="F49" s="424"/>
    </row>
    <row r="51" spans="2:6" s="339" customFormat="1" ht="171.75" customHeight="1" x14ac:dyDescent="0.3">
      <c r="B51" s="429" t="s">
        <v>722</v>
      </c>
      <c r="C51" s="429"/>
      <c r="D51" s="429"/>
      <c r="E51" s="429"/>
      <c r="F51" s="429"/>
    </row>
    <row r="52" spans="2:6" s="339" customFormat="1" ht="27" customHeight="1" x14ac:dyDescent="0.3">
      <c r="B52" s="430" t="s">
        <v>639</v>
      </c>
      <c r="C52" s="430"/>
      <c r="D52" s="430"/>
      <c r="E52" s="430"/>
      <c r="F52" s="430"/>
    </row>
    <row r="53" spans="2:6" s="339" customFormat="1" ht="107.25" customHeight="1" x14ac:dyDescent="0.3">
      <c r="B53" s="425" t="s">
        <v>723</v>
      </c>
      <c r="C53" s="425"/>
      <c r="D53" s="425"/>
      <c r="E53" s="425"/>
      <c r="F53" s="425"/>
    </row>
    <row r="54" spans="2:6" s="339" customFormat="1" ht="30" customHeight="1" x14ac:dyDescent="0.3">
      <c r="B54" s="431" t="s">
        <v>724</v>
      </c>
      <c r="C54" s="432"/>
      <c r="E54" s="406" t="s">
        <v>725</v>
      </c>
      <c r="F54" s="433"/>
    </row>
    <row r="55" spans="2:6" s="339" customFormat="1" ht="21.75" customHeight="1" x14ac:dyDescent="0.3">
      <c r="B55" s="285"/>
      <c r="C55" s="354" t="s">
        <v>167</v>
      </c>
      <c r="E55" s="355" t="s">
        <v>726</v>
      </c>
      <c r="F55" s="356" t="s">
        <v>418</v>
      </c>
    </row>
    <row r="56" spans="2:6" s="339" customFormat="1" ht="21.75" customHeight="1" x14ac:dyDescent="0.3">
      <c r="B56" s="286"/>
      <c r="C56" s="357" t="s">
        <v>168</v>
      </c>
      <c r="E56" s="355" t="s">
        <v>727</v>
      </c>
      <c r="F56" s="356" t="s">
        <v>728</v>
      </c>
    </row>
    <row r="57" spans="2:6" s="339" customFormat="1" ht="21.75" customHeight="1" x14ac:dyDescent="0.3">
      <c r="B57" s="286"/>
      <c r="C57" s="357" t="s">
        <v>169</v>
      </c>
      <c r="E57" s="406" t="s">
        <v>729</v>
      </c>
      <c r="F57" s="408" t="s">
        <v>730</v>
      </c>
    </row>
    <row r="58" spans="2:6" s="339" customFormat="1" ht="21.75" customHeight="1" x14ac:dyDescent="0.3">
      <c r="B58" s="286"/>
      <c r="C58" s="357" t="s">
        <v>170</v>
      </c>
      <c r="E58" s="407"/>
      <c r="F58" s="409"/>
    </row>
    <row r="59" spans="2:6" s="339" customFormat="1" ht="21.75" customHeight="1" x14ac:dyDescent="0.3">
      <c r="B59" s="286"/>
      <c r="C59" s="357" t="s">
        <v>171</v>
      </c>
      <c r="E59" s="355" t="s">
        <v>731</v>
      </c>
      <c r="F59" s="356" t="s">
        <v>732</v>
      </c>
    </row>
    <row r="60" spans="2:6" s="339" customFormat="1" ht="21.75" customHeight="1" x14ac:dyDescent="0.3">
      <c r="B60" s="286"/>
      <c r="C60" s="357" t="s">
        <v>172</v>
      </c>
      <c r="E60" s="355" t="s">
        <v>733</v>
      </c>
      <c r="F60" s="356" t="s">
        <v>734</v>
      </c>
    </row>
    <row r="61" spans="2:6" s="339" customFormat="1" ht="21.75" customHeight="1" x14ac:dyDescent="0.3">
      <c r="B61" s="286"/>
      <c r="C61" s="357" t="s">
        <v>173</v>
      </c>
      <c r="E61" s="355" t="s">
        <v>735</v>
      </c>
      <c r="F61" s="356" t="s">
        <v>736</v>
      </c>
    </row>
    <row r="62" spans="2:6" s="339" customFormat="1" ht="21.75" customHeight="1" x14ac:dyDescent="0.3">
      <c r="B62" s="286"/>
      <c r="C62" s="357" t="s">
        <v>174</v>
      </c>
      <c r="E62" s="406" t="s">
        <v>737</v>
      </c>
      <c r="F62" s="408" t="s">
        <v>738</v>
      </c>
    </row>
    <row r="63" spans="2:6" s="339" customFormat="1" ht="21.75" customHeight="1" x14ac:dyDescent="0.3">
      <c r="B63" s="286"/>
      <c r="C63" s="357" t="s">
        <v>175</v>
      </c>
      <c r="E63" s="407"/>
      <c r="F63" s="409"/>
    </row>
    <row r="64" spans="2:6" s="339" customFormat="1" ht="21.75" customHeight="1" x14ac:dyDescent="0.3">
      <c r="B64" s="286"/>
      <c r="C64" s="358"/>
      <c r="E64" s="355" t="s">
        <v>739</v>
      </c>
      <c r="F64" s="356" t="s">
        <v>740</v>
      </c>
    </row>
    <row r="65" spans="2:6" s="339" customFormat="1" ht="21.75" customHeight="1" x14ac:dyDescent="0.3">
      <c r="B65" s="286"/>
      <c r="C65" s="357" t="s">
        <v>726</v>
      </c>
      <c r="E65" s="355" t="s">
        <v>741</v>
      </c>
      <c r="F65" s="359" t="s">
        <v>742</v>
      </c>
    </row>
    <row r="66" spans="2:6" s="339" customFormat="1" ht="21.75" customHeight="1" x14ac:dyDescent="0.3">
      <c r="B66" s="286"/>
      <c r="C66" s="357" t="s">
        <v>727</v>
      </c>
      <c r="E66" s="355" t="s">
        <v>743</v>
      </c>
      <c r="F66" s="359" t="s">
        <v>744</v>
      </c>
    </row>
    <row r="67" spans="2:6" s="339" customFormat="1" ht="21.75" customHeight="1" x14ac:dyDescent="0.3">
      <c r="B67" s="286"/>
      <c r="C67" s="357" t="s">
        <v>729</v>
      </c>
      <c r="E67" s="355" t="s">
        <v>745</v>
      </c>
      <c r="F67" s="356" t="s">
        <v>746</v>
      </c>
    </row>
    <row r="68" spans="2:6" s="339" customFormat="1" ht="21.75" customHeight="1" x14ac:dyDescent="0.3">
      <c r="B68" s="286"/>
      <c r="C68" s="357" t="s">
        <v>731</v>
      </c>
      <c r="E68" s="406" t="s">
        <v>747</v>
      </c>
      <c r="F68" s="410" t="s">
        <v>748</v>
      </c>
    </row>
    <row r="69" spans="2:6" s="339" customFormat="1" ht="21.75" customHeight="1" x14ac:dyDescent="0.3">
      <c r="B69" s="286"/>
      <c r="C69" s="357" t="s">
        <v>733</v>
      </c>
      <c r="E69" s="407"/>
      <c r="F69" s="411"/>
    </row>
    <row r="70" spans="2:6" s="339" customFormat="1" ht="21.75" customHeight="1" x14ac:dyDescent="0.3">
      <c r="B70" s="286"/>
      <c r="C70" s="357" t="s">
        <v>735</v>
      </c>
      <c r="E70" s="355" t="s">
        <v>749</v>
      </c>
      <c r="F70" s="359" t="s">
        <v>750</v>
      </c>
    </row>
    <row r="71" spans="2:6" s="339" customFormat="1" ht="21.75" customHeight="1" x14ac:dyDescent="0.3">
      <c r="B71" s="286"/>
      <c r="C71" s="357" t="s">
        <v>737</v>
      </c>
      <c r="E71" s="355" t="s">
        <v>751</v>
      </c>
      <c r="F71" s="359" t="s">
        <v>752</v>
      </c>
    </row>
    <row r="72" spans="2:6" s="339" customFormat="1" ht="33.75" customHeight="1" x14ac:dyDescent="0.3">
      <c r="B72" s="286"/>
      <c r="C72" s="360" t="s">
        <v>753</v>
      </c>
      <c r="E72" s="355" t="s">
        <v>754</v>
      </c>
      <c r="F72" s="361" t="s">
        <v>755</v>
      </c>
    </row>
    <row r="73" spans="2:6" s="339" customFormat="1" ht="21.75" customHeight="1" x14ac:dyDescent="0.3">
      <c r="B73" s="286"/>
      <c r="C73" s="360" t="s">
        <v>754</v>
      </c>
      <c r="E73" s="355" t="s">
        <v>756</v>
      </c>
      <c r="F73" s="359" t="s">
        <v>757</v>
      </c>
    </row>
    <row r="74" spans="2:6" s="339" customFormat="1" ht="21.75" customHeight="1" x14ac:dyDescent="0.3">
      <c r="B74" s="287"/>
      <c r="C74" s="362" t="s">
        <v>758</v>
      </c>
      <c r="E74" s="355" t="s">
        <v>759</v>
      </c>
      <c r="F74" s="363" t="s">
        <v>760</v>
      </c>
    </row>
    <row r="75" spans="2:6" s="353" customFormat="1" x14ac:dyDescent="0.3"/>
    <row r="76" spans="2:6" s="339" customFormat="1" x14ac:dyDescent="0.3"/>
    <row r="77" spans="2:6" x14ac:dyDescent="0.3">
      <c r="B77" s="218" t="s">
        <v>596</v>
      </c>
    </row>
    <row r="78" spans="2:6" ht="29.4" customHeight="1" x14ac:dyDescent="0.3">
      <c r="B78" s="412" t="s">
        <v>597</v>
      </c>
      <c r="C78" s="412"/>
      <c r="D78" s="412"/>
      <c r="E78" s="412"/>
      <c r="F78" s="412"/>
    </row>
    <row r="79" spans="2:6" s="353" customFormat="1" x14ac:dyDescent="0.3"/>
    <row r="80" spans="2:6" s="353" customFormat="1" x14ac:dyDescent="0.3">
      <c r="B80" s="59"/>
    </row>
    <row r="81" spans="1:6" s="353" customFormat="1" ht="90.75" customHeight="1" x14ac:dyDescent="0.3">
      <c r="B81" s="7" t="s">
        <v>11</v>
      </c>
      <c r="C81" s="61" t="s">
        <v>14</v>
      </c>
      <c r="E81" s="4" t="s">
        <v>176</v>
      </c>
      <c r="F81" s="426" t="s">
        <v>779</v>
      </c>
    </row>
    <row r="82" spans="1:6" s="353" customFormat="1" x14ac:dyDescent="0.3">
      <c r="C82" s="60" t="s">
        <v>180</v>
      </c>
      <c r="E82" s="4" t="s">
        <v>177</v>
      </c>
      <c r="F82" s="427"/>
    </row>
    <row r="83" spans="1:6" s="353" customFormat="1" x14ac:dyDescent="0.3">
      <c r="C83" s="60" t="s">
        <v>178</v>
      </c>
      <c r="E83" s="4" t="s">
        <v>179</v>
      </c>
      <c r="F83" s="427"/>
    </row>
    <row r="84" spans="1:6" x14ac:dyDescent="0.3">
      <c r="A84" s="405">
        <v>42689</v>
      </c>
      <c r="B84" s="405"/>
    </row>
  </sheetData>
  <sheetProtection password="CC42" sheet="1" objects="1" scenarios="1" selectLockedCells="1"/>
  <mergeCells count="33">
    <mergeCell ref="B49:F49"/>
    <mergeCell ref="B53:F53"/>
    <mergeCell ref="F81:F83"/>
    <mergeCell ref="B40:F40"/>
    <mergeCell ref="B41:F41"/>
    <mergeCell ref="B42:F42"/>
    <mergeCell ref="B43:F43"/>
    <mergeCell ref="B47:F47"/>
    <mergeCell ref="B51:F51"/>
    <mergeCell ref="B52:F52"/>
    <mergeCell ref="B54:C54"/>
    <mergeCell ref="E54:F54"/>
    <mergeCell ref="E57:E58"/>
    <mergeCell ref="F57:F58"/>
    <mergeCell ref="A20:F20"/>
    <mergeCell ref="B22:F22"/>
    <mergeCell ref="B24:F24"/>
    <mergeCell ref="A8:F8"/>
    <mergeCell ref="A10:F10"/>
    <mergeCell ref="A12:F12"/>
    <mergeCell ref="A14:F14"/>
    <mergeCell ref="A16:F16"/>
    <mergeCell ref="B25:F25"/>
    <mergeCell ref="C27:F27"/>
    <mergeCell ref="B30:F30"/>
    <mergeCell ref="B36:F36"/>
    <mergeCell ref="B39:F39"/>
    <mergeCell ref="A84:B84"/>
    <mergeCell ref="E62:E63"/>
    <mergeCell ref="F62:F63"/>
    <mergeCell ref="E68:E69"/>
    <mergeCell ref="F68:F69"/>
    <mergeCell ref="B78:F78"/>
  </mergeCells>
  <hyperlinks>
    <hyperlink ref="C18" r:id="rId1" xr:uid="{00000000-0004-0000-0000-000000000000}"/>
    <hyperlink ref="C32" r:id="rId2" xr:uid="{00000000-0004-0000-0000-000001000000}"/>
    <hyperlink ref="C31" r:id="rId3" xr:uid="{00000000-0004-0000-0000-000002000000}"/>
    <hyperlink ref="B52" r:id="rId4" xr:uid="{00000000-0004-0000-0000-000003000000}"/>
    <hyperlink ref="C81" r:id="rId5" xr:uid="{00000000-0004-0000-0000-000004000000}"/>
  </hyperlinks>
  <pageMargins left="0.7" right="0.7" top="0.5" bottom="0.5" header="0.3" footer="0.3"/>
  <pageSetup scale="92" fitToHeight="0" orientation="landscape" r:id="rId6"/>
  <rowBreaks count="4" manualBreakCount="4">
    <brk id="21" max="4" man="1"/>
    <brk id="37" max="4" man="1"/>
    <brk id="49" max="4" man="1"/>
    <brk id="76" max="4" man="1"/>
  </rowBreaks>
  <drawing r:id="rId7"/>
  <legacy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D5B8EA"/>
    <pageSetUpPr fitToPage="1"/>
  </sheetPr>
  <dimension ref="B1:F62"/>
  <sheetViews>
    <sheetView showGridLines="0" showRowColHeaders="0" topLeftCell="A49" zoomScaleNormal="100" workbookViewId="0">
      <selection activeCell="E24" sqref="E24"/>
    </sheetView>
  </sheetViews>
  <sheetFormatPr defaultRowHeight="14.4" x14ac:dyDescent="0.3"/>
  <cols>
    <col min="1" max="1" width="4.6640625" customWidth="1"/>
    <col min="2" max="2" width="3.44140625" customWidth="1"/>
    <col min="3" max="3" width="42.44140625" customWidth="1"/>
    <col min="4" max="4" width="45.33203125" customWidth="1"/>
  </cols>
  <sheetData>
    <row r="1" spans="2:6" ht="24" customHeight="1" x14ac:dyDescent="0.3">
      <c r="B1" s="17" t="s">
        <v>249</v>
      </c>
    </row>
    <row r="2" spans="2:6" x14ac:dyDescent="0.3">
      <c r="B2" s="463" t="str">
        <f>'Title Page'!$D$9</f>
        <v>Weber State University</v>
      </c>
      <c r="C2" s="463"/>
      <c r="D2" s="463"/>
    </row>
    <row r="3" spans="2:6" s="111" customFormat="1" x14ac:dyDescent="0.3"/>
    <row r="4" spans="2:6" x14ac:dyDescent="0.3">
      <c r="B4" s="10" t="s">
        <v>16</v>
      </c>
      <c r="C4" s="3" t="str">
        <f>"Does the " &amp; IF('Standard I'!E4="Yes", "consortium", "institution") &amp; " publish a general catalogue/bulletin for its educational programs?"</f>
        <v>Does the institution publish a general catalogue/bulletin for its educational programs?</v>
      </c>
      <c r="E4" s="58" t="s">
        <v>803</v>
      </c>
      <c r="F4" s="11" t="str">
        <f>IF(E4="", " &lt;=== Select from drop down list","")</f>
        <v/>
      </c>
    </row>
    <row r="5" spans="2:6" x14ac:dyDescent="0.3">
      <c r="C5" s="3"/>
    </row>
    <row r="6" spans="2:6" x14ac:dyDescent="0.3">
      <c r="B6" s="10" t="s">
        <v>17</v>
      </c>
      <c r="C6" s="3" t="str">
        <f>"Does the " &amp; IF('Standard I'!E4="Yes", "consortium", "institution") &amp; " have a website?"</f>
        <v>Does the institution have a website?</v>
      </c>
      <c r="E6" s="58" t="s">
        <v>803</v>
      </c>
      <c r="F6" s="11" t="str">
        <f>IF(E6="", " &lt;=== Select from drop down list","")</f>
        <v/>
      </c>
    </row>
    <row r="7" spans="2:6" x14ac:dyDescent="0.3">
      <c r="C7" s="136" t="str">
        <f>IF(E6="Yes","What is the website address?","")</f>
        <v>What is the website address?</v>
      </c>
      <c r="D7" s="536" t="s">
        <v>801</v>
      </c>
      <c r="E7" s="536"/>
    </row>
    <row r="8" spans="2:6" x14ac:dyDescent="0.3">
      <c r="C8" s="3"/>
    </row>
    <row r="9" spans="2:6" x14ac:dyDescent="0.3">
      <c r="B9" s="10" t="s">
        <v>18</v>
      </c>
      <c r="C9" s="3" t="s">
        <v>250</v>
      </c>
      <c r="E9" s="58" t="s">
        <v>803</v>
      </c>
      <c r="F9" s="11" t="str">
        <f>IF(E9="", " &lt;=== Select from drop down list","")</f>
        <v/>
      </c>
    </row>
    <row r="10" spans="2:6" x14ac:dyDescent="0.3">
      <c r="C10" s="3"/>
    </row>
    <row r="11" spans="2:6" x14ac:dyDescent="0.3">
      <c r="B11" s="10" t="s">
        <v>19</v>
      </c>
      <c r="C11" s="3" t="str">
        <f>"Does the " &amp; IF('Standard I'!E4="Yes", "consortium", "institution") &amp; " have a student grievance policy?"</f>
        <v>Does the institution have a student grievance policy?</v>
      </c>
      <c r="E11" s="58" t="s">
        <v>803</v>
      </c>
      <c r="F11" s="11" t="str">
        <f>IF(E11="", " &lt;=== Select from drop down list","")</f>
        <v/>
      </c>
    </row>
    <row r="12" spans="2:6" x14ac:dyDescent="0.3">
      <c r="C12" s="3"/>
    </row>
    <row r="13" spans="2:6" x14ac:dyDescent="0.3">
      <c r="B13" s="10" t="s">
        <v>20</v>
      </c>
      <c r="C13" s="3" t="s">
        <v>251</v>
      </c>
      <c r="E13" s="58" t="s">
        <v>803</v>
      </c>
      <c r="F13" s="11" t="str">
        <f>IF(E13="", " &lt;=== Select from drop down list","")</f>
        <v/>
      </c>
    </row>
    <row r="14" spans="2:6" x14ac:dyDescent="0.3">
      <c r="C14" s="3"/>
    </row>
    <row r="15" spans="2:6" x14ac:dyDescent="0.3">
      <c r="B15" s="10" t="s">
        <v>21</v>
      </c>
      <c r="C15" s="3" t="str">
        <f>"Does the " &amp; IF('Standard I'!E4="Yes", "consortium", "institution") &amp; " have a faculty grievance policy?"</f>
        <v>Does the institution have a faculty grievance policy?</v>
      </c>
      <c r="E15" s="58" t="s">
        <v>803</v>
      </c>
      <c r="F15" s="11" t="str">
        <f>IF(E15="", " &lt;=== Select from drop down list","")</f>
        <v/>
      </c>
    </row>
    <row r="16" spans="2:6" x14ac:dyDescent="0.3">
      <c r="C16" s="3"/>
    </row>
    <row r="17" spans="2:6" x14ac:dyDescent="0.3">
      <c r="B17" s="10" t="s">
        <v>22</v>
      </c>
      <c r="C17" s="3" t="s">
        <v>252</v>
      </c>
      <c r="E17" s="58" t="s">
        <v>803</v>
      </c>
      <c r="F17" s="11" t="str">
        <f>IF(E17="", " &lt;=== Select from drop down list","")</f>
        <v/>
      </c>
    </row>
    <row r="18" spans="2:6" x14ac:dyDescent="0.3">
      <c r="C18" s="3"/>
    </row>
    <row r="19" spans="2:6" x14ac:dyDescent="0.3">
      <c r="B19" s="10" t="s">
        <v>23</v>
      </c>
      <c r="C19" s="3" t="s">
        <v>358</v>
      </c>
      <c r="E19" s="58" t="s">
        <v>804</v>
      </c>
      <c r="F19" s="11" t="str">
        <f>IF(E19="", " &lt;=== Select from drop down list","")</f>
        <v/>
      </c>
    </row>
    <row r="20" spans="2:6" x14ac:dyDescent="0.3">
      <c r="C20" s="3"/>
    </row>
    <row r="21" spans="2:6" x14ac:dyDescent="0.3">
      <c r="B21" s="10" t="s">
        <v>43</v>
      </c>
      <c r="C21" s="3" t="str">
        <f>"Are grades and " &amp; IF('Program Info'!D4="No", "contact hours", "credits") &amp; " for courses recorded on the student transcript and permanently maintained?"</f>
        <v>Are grades and credits for courses recorded on the student transcript and permanently maintained?</v>
      </c>
      <c r="E21" s="58" t="s">
        <v>803</v>
      </c>
      <c r="F21" s="11" t="str">
        <f>IF(E21="", " &lt;=== Select from drop down list","")</f>
        <v/>
      </c>
    </row>
    <row r="22" spans="2:6" x14ac:dyDescent="0.3">
      <c r="C22" s="3"/>
    </row>
    <row r="23" spans="2:6" x14ac:dyDescent="0.3">
      <c r="B23" s="10" t="s">
        <v>60</v>
      </c>
      <c r="C23" s="3" t="s">
        <v>377</v>
      </c>
    </row>
    <row r="24" spans="2:6" x14ac:dyDescent="0.3">
      <c r="C24" s="3" t="s">
        <v>376</v>
      </c>
      <c r="E24" s="58" t="s">
        <v>803</v>
      </c>
      <c r="F24" s="11" t="str">
        <f>IF(E24="", " &lt;=== Select from drop down list","")</f>
        <v/>
      </c>
    </row>
    <row r="25" spans="2:6" x14ac:dyDescent="0.3">
      <c r="C25" s="35" t="s">
        <v>694</v>
      </c>
    </row>
    <row r="27" spans="2:6" ht="43.2" customHeight="1" x14ac:dyDescent="0.3">
      <c r="B27" s="88" t="s">
        <v>62</v>
      </c>
      <c r="C27" s="460" t="s">
        <v>695</v>
      </c>
      <c r="D27" s="460"/>
      <c r="E27" s="460"/>
    </row>
    <row r="29" spans="2:6" x14ac:dyDescent="0.3">
      <c r="C29" s="81" t="s">
        <v>253</v>
      </c>
      <c r="D29" s="81" t="s">
        <v>254</v>
      </c>
      <c r="E29" s="81" t="s">
        <v>257</v>
      </c>
    </row>
    <row r="30" spans="2:6" x14ac:dyDescent="0.3">
      <c r="C30" s="213" t="s">
        <v>580</v>
      </c>
      <c r="D30" s="177" t="s">
        <v>888</v>
      </c>
      <c r="E30" s="32">
        <v>3</v>
      </c>
    </row>
    <row r="31" spans="2:6" s="200" customFormat="1" x14ac:dyDescent="0.3">
      <c r="C31" s="213" t="s">
        <v>581</v>
      </c>
      <c r="D31" s="202" t="s">
        <v>889</v>
      </c>
      <c r="E31" s="210">
        <v>4</v>
      </c>
    </row>
    <row r="32" spans="2:6" s="200" customFormat="1" x14ac:dyDescent="0.3">
      <c r="C32" s="84" t="s">
        <v>258</v>
      </c>
      <c r="D32" s="202" t="s">
        <v>888</v>
      </c>
      <c r="E32" s="210">
        <v>7</v>
      </c>
    </row>
    <row r="33" spans="2:5" x14ac:dyDescent="0.3">
      <c r="C33" s="84" t="s">
        <v>259</v>
      </c>
      <c r="D33" s="177" t="s">
        <v>888</v>
      </c>
      <c r="E33" s="32">
        <v>48</v>
      </c>
    </row>
    <row r="34" spans="2:5" x14ac:dyDescent="0.3">
      <c r="C34" s="84" t="str">
        <f>"Policies on transfer in of " &amp; IF('Program Info'!D4="No", "hours", "credits")</f>
        <v>Policies on transfer in of credits</v>
      </c>
      <c r="D34" s="177" t="s">
        <v>888</v>
      </c>
      <c r="E34" s="32">
        <v>9</v>
      </c>
    </row>
    <row r="35" spans="2:5" x14ac:dyDescent="0.3">
      <c r="C35" s="84" t="str">
        <f>"Policies on " &amp; IF('Program Info'!D4="No", "hours", "credits") &amp; " for experiential learning"</f>
        <v>Policies on credits for experiential learning</v>
      </c>
      <c r="D35" s="177" t="s">
        <v>888</v>
      </c>
      <c r="E35" s="32">
        <v>49</v>
      </c>
    </row>
    <row r="36" spans="2:5" x14ac:dyDescent="0.3">
      <c r="C36" s="84" t="str">
        <f>"# of " &amp; IF('Program Info'!D4="No", "contact hours", "credits") &amp; " required for program completion"</f>
        <v># of credits required for program completion</v>
      </c>
      <c r="D36" s="177" t="s">
        <v>888</v>
      </c>
      <c r="E36" s="32">
        <v>487</v>
      </c>
    </row>
    <row r="37" spans="2:5" x14ac:dyDescent="0.3">
      <c r="C37" s="84" t="s">
        <v>260</v>
      </c>
      <c r="D37" s="177" t="s">
        <v>888</v>
      </c>
      <c r="E37" s="32">
        <v>27</v>
      </c>
    </row>
    <row r="38" spans="2:5" x14ac:dyDescent="0.3">
      <c r="C38" s="84" t="s">
        <v>261</v>
      </c>
      <c r="D38" s="177" t="s">
        <v>888</v>
      </c>
      <c r="E38" s="32">
        <v>26</v>
      </c>
    </row>
    <row r="39" spans="2:5" x14ac:dyDescent="0.3">
      <c r="C39" s="84" t="s">
        <v>262</v>
      </c>
      <c r="D39" s="177" t="s">
        <v>888</v>
      </c>
      <c r="E39" s="32">
        <v>27</v>
      </c>
    </row>
    <row r="41" spans="2:5" ht="43.2" customHeight="1" x14ac:dyDescent="0.3">
      <c r="B41" s="88" t="s">
        <v>64</v>
      </c>
      <c r="C41" s="460" t="s">
        <v>696</v>
      </c>
      <c r="D41" s="460"/>
      <c r="E41" s="460"/>
    </row>
    <row r="43" spans="2:5" x14ac:dyDescent="0.3">
      <c r="C43" s="85" t="s">
        <v>253</v>
      </c>
      <c r="D43" s="86" t="s">
        <v>254</v>
      </c>
      <c r="E43" s="87" t="s">
        <v>255</v>
      </c>
    </row>
    <row r="44" spans="2:5" x14ac:dyDescent="0.3">
      <c r="C44" s="83" t="s">
        <v>263</v>
      </c>
      <c r="D44" s="177" t="s">
        <v>892</v>
      </c>
      <c r="E44" s="66">
        <v>1</v>
      </c>
    </row>
    <row r="45" spans="2:5" x14ac:dyDescent="0.3">
      <c r="C45" s="83" t="s">
        <v>264</v>
      </c>
      <c r="D45" s="177" t="s">
        <v>893</v>
      </c>
      <c r="E45" s="66">
        <v>8</v>
      </c>
    </row>
    <row r="46" spans="2:5" ht="27" x14ac:dyDescent="0.3">
      <c r="C46" s="83" t="s">
        <v>265</v>
      </c>
      <c r="D46" s="177" t="s">
        <v>889</v>
      </c>
      <c r="E46" s="66">
        <v>31</v>
      </c>
    </row>
    <row r="47" spans="2:5" x14ac:dyDescent="0.3">
      <c r="C47" s="83" t="s">
        <v>266</v>
      </c>
      <c r="D47" s="177" t="s">
        <v>894</v>
      </c>
      <c r="E47" s="66">
        <v>2</v>
      </c>
    </row>
    <row r="48" spans="2:5" ht="44.4" customHeight="1" x14ac:dyDescent="0.3">
      <c r="C48" s="83" t="s">
        <v>408</v>
      </c>
      <c r="D48" s="177" t="s">
        <v>889</v>
      </c>
      <c r="E48" s="66">
        <v>45</v>
      </c>
    </row>
    <row r="49" spans="2:6" x14ac:dyDescent="0.3">
      <c r="C49" s="83" t="s">
        <v>267</v>
      </c>
      <c r="D49" s="177" t="s">
        <v>895</v>
      </c>
      <c r="E49" s="66"/>
    </row>
    <row r="50" spans="2:6" ht="28.8" x14ac:dyDescent="0.3">
      <c r="C50" s="83" t="s">
        <v>269</v>
      </c>
      <c r="D50" s="177" t="s">
        <v>896</v>
      </c>
      <c r="E50" s="401">
        <v>43113</v>
      </c>
    </row>
    <row r="52" spans="2:6" s="200" customFormat="1" x14ac:dyDescent="0.3">
      <c r="B52" s="88" t="s">
        <v>66</v>
      </c>
      <c r="C52" s="522" t="s">
        <v>697</v>
      </c>
      <c r="D52" s="522"/>
      <c r="E52" s="522"/>
    </row>
    <row r="53" spans="2:6" s="200" customFormat="1" x14ac:dyDescent="0.3"/>
    <row r="54" spans="2:6" s="200" customFormat="1" x14ac:dyDescent="0.3">
      <c r="C54" s="85" t="s">
        <v>253</v>
      </c>
      <c r="D54" s="86" t="s">
        <v>254</v>
      </c>
      <c r="E54" s="207" t="s">
        <v>255</v>
      </c>
    </row>
    <row r="55" spans="2:6" s="200" customFormat="1" x14ac:dyDescent="0.3">
      <c r="C55" s="83" t="s">
        <v>268</v>
      </c>
      <c r="D55" s="202" t="s">
        <v>897</v>
      </c>
      <c r="E55" s="202">
        <v>1</v>
      </c>
    </row>
    <row r="56" spans="2:6" s="200" customFormat="1" ht="27" x14ac:dyDescent="0.3">
      <c r="C56" s="83" t="s">
        <v>582</v>
      </c>
      <c r="D56" s="202" t="s">
        <v>898</v>
      </c>
      <c r="E56" s="202" t="s">
        <v>899</v>
      </c>
    </row>
    <row r="57" spans="2:6" s="200" customFormat="1" x14ac:dyDescent="0.3"/>
    <row r="58" spans="2:6" ht="60" customHeight="1" x14ac:dyDescent="0.3">
      <c r="B58" s="88" t="s">
        <v>67</v>
      </c>
      <c r="C58" s="535" t="s">
        <v>579</v>
      </c>
      <c r="D58" s="535"/>
      <c r="E58" s="535"/>
    </row>
    <row r="59" spans="2:6" x14ac:dyDescent="0.3">
      <c r="C59" s="533" t="s">
        <v>571</v>
      </c>
      <c r="D59" s="534"/>
      <c r="E59" s="58" t="s">
        <v>803</v>
      </c>
      <c r="F59" s="208" t="str">
        <f>IF(E59="", " &lt;=== Select from drop down list","")</f>
        <v/>
      </c>
    </row>
    <row r="60" spans="2:6" x14ac:dyDescent="0.3">
      <c r="C60" s="82" t="str">
        <f>IF(E59="Yes", "What is the URL of the published data?","")</f>
        <v>What is the URL of the published data?</v>
      </c>
      <c r="D60" s="135" t="s">
        <v>852</v>
      </c>
    </row>
    <row r="61" spans="2:6" x14ac:dyDescent="0.3">
      <c r="C61" t="str">
        <f>IF(E59="No", "Describe the publication of the outcomes data.","")</f>
        <v/>
      </c>
      <c r="D61" s="135"/>
    </row>
    <row r="62" spans="2:6" x14ac:dyDescent="0.3">
      <c r="C62" s="203" t="str">
        <f>IF(E59="No","In APPENDIX Q, submit a copy of the publication.","")</f>
        <v/>
      </c>
    </row>
  </sheetData>
  <sheetProtection password="CC42" sheet="1" objects="1" scenarios="1" selectLockedCells="1"/>
  <mergeCells count="7">
    <mergeCell ref="C59:D59"/>
    <mergeCell ref="C52:E52"/>
    <mergeCell ref="B2:D2"/>
    <mergeCell ref="C58:E58"/>
    <mergeCell ref="C27:E27"/>
    <mergeCell ref="C41:E41"/>
    <mergeCell ref="D7:E7"/>
  </mergeCells>
  <conditionalFormatting sqref="D7:E7">
    <cfRule type="expression" dxfId="38" priority="4">
      <formula>E6="Yes"</formula>
    </cfRule>
  </conditionalFormatting>
  <conditionalFormatting sqref="D60">
    <cfRule type="expression" dxfId="37" priority="2">
      <formula>E59="Yes"</formula>
    </cfRule>
  </conditionalFormatting>
  <conditionalFormatting sqref="D61">
    <cfRule type="expression" dxfId="36" priority="1">
      <formula>E59="No"</formula>
    </cfRule>
  </conditionalFormatting>
  <dataValidations count="1">
    <dataValidation type="list" allowBlank="1" showInputMessage="1" showErrorMessage="1" sqref="E4 E6 E9 E11 E13 E15 E17 E19 E21 E24 E59" xr:uid="{00000000-0002-0000-0900-000000000000}">
      <formula1>"Yes, No"</formula1>
    </dataValidation>
  </dataValidations>
  <pageMargins left="0.7" right="0.7" top="0.75" bottom="0.75" header="0.3" footer="0.3"/>
  <pageSetup scale="63"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pageSetUpPr fitToPage="1"/>
  </sheetPr>
  <dimension ref="B1:I32"/>
  <sheetViews>
    <sheetView showGridLines="0" showRowColHeaders="0" topLeftCell="A53" zoomScaleNormal="100" workbookViewId="0">
      <selection activeCell="G19" sqref="G19"/>
    </sheetView>
  </sheetViews>
  <sheetFormatPr defaultColWidth="8.88671875" defaultRowHeight="14.4" x14ac:dyDescent="0.3"/>
  <cols>
    <col min="1" max="1" width="4.6640625" style="223" customWidth="1"/>
    <col min="2" max="2" width="3.44140625" style="223" customWidth="1"/>
    <col min="3" max="3" width="31" style="223" customWidth="1"/>
    <col min="4" max="4" width="33.6640625" style="223" customWidth="1"/>
    <col min="5" max="5" width="16.88671875" style="223" customWidth="1"/>
    <col min="6" max="6" width="21.109375" style="223" customWidth="1"/>
    <col min="7" max="7" width="33.44140625" style="223" customWidth="1"/>
    <col min="8" max="8" width="35.88671875" style="223" customWidth="1"/>
    <col min="9" max="16384" width="8.88671875" style="223"/>
  </cols>
  <sheetData>
    <row r="1" spans="2:9" ht="24" customHeight="1" x14ac:dyDescent="0.3">
      <c r="B1" s="52" t="s">
        <v>270</v>
      </c>
      <c r="E1" s="163" t="s">
        <v>422</v>
      </c>
    </row>
    <row r="2" spans="2:9" x14ac:dyDescent="0.3">
      <c r="B2" s="463">
        <f>'[1]Title Page'!$D$9</f>
        <v>0</v>
      </c>
      <c r="C2" s="463"/>
      <c r="D2" s="463"/>
      <c r="E2" s="463"/>
      <c r="F2" s="221"/>
    </row>
    <row r="4" spans="2:9" x14ac:dyDescent="0.3">
      <c r="B4" s="48" t="s">
        <v>657</v>
      </c>
    </row>
    <row r="5" spans="2:9" x14ac:dyDescent="0.3">
      <c r="B5" s="222" t="s">
        <v>656</v>
      </c>
    </row>
    <row r="6" spans="2:9" x14ac:dyDescent="0.3">
      <c r="B6" s="222" t="s">
        <v>271</v>
      </c>
    </row>
    <row r="7" spans="2:9" x14ac:dyDescent="0.3">
      <c r="B7" s="220" t="s">
        <v>272</v>
      </c>
      <c r="H7" s="96" t="s">
        <v>295</v>
      </c>
    </row>
    <row r="8" spans="2:9" x14ac:dyDescent="0.3">
      <c r="B8" s="540" t="s">
        <v>409</v>
      </c>
      <c r="C8" s="540"/>
      <c r="D8" s="540"/>
      <c r="E8" s="540"/>
      <c r="F8" s="540"/>
      <c r="G8" s="541"/>
      <c r="H8" s="96" t="s">
        <v>296</v>
      </c>
    </row>
    <row r="10" spans="2:9" ht="79.2" x14ac:dyDescent="0.3">
      <c r="B10" s="89" t="s">
        <v>256</v>
      </c>
      <c r="C10" s="226" t="s">
        <v>298</v>
      </c>
      <c r="D10" s="90" t="s">
        <v>299</v>
      </c>
      <c r="E10" s="90" t="s">
        <v>297</v>
      </c>
      <c r="F10" s="90" t="s">
        <v>301</v>
      </c>
      <c r="G10" s="97" t="s">
        <v>302</v>
      </c>
      <c r="H10" s="97" t="s">
        <v>300</v>
      </c>
      <c r="I10" s="225"/>
    </row>
    <row r="11" spans="2:9" ht="100.8" x14ac:dyDescent="0.3">
      <c r="B11" s="538" t="s">
        <v>16</v>
      </c>
      <c r="C11" s="91" t="s">
        <v>273</v>
      </c>
      <c r="D11" s="92" t="s">
        <v>283</v>
      </c>
      <c r="E11" s="94" t="s">
        <v>293</v>
      </c>
      <c r="F11" s="95" t="s">
        <v>890</v>
      </c>
      <c r="G11" s="224" t="s">
        <v>959</v>
      </c>
      <c r="H11" s="224"/>
    </row>
    <row r="12" spans="2:9" x14ac:dyDescent="0.3">
      <c r="B12" s="539"/>
      <c r="C12" s="228" t="s">
        <v>601</v>
      </c>
      <c r="D12" s="229"/>
      <c r="E12" s="230"/>
      <c r="F12" s="231"/>
      <c r="G12" s="232"/>
      <c r="H12" s="232"/>
    </row>
    <row r="13" spans="2:9" ht="100.8" x14ac:dyDescent="0.3">
      <c r="B13" s="538" t="s">
        <v>17</v>
      </c>
      <c r="C13" s="91" t="s">
        <v>274</v>
      </c>
      <c r="D13" s="92" t="s">
        <v>284</v>
      </c>
      <c r="E13" s="94" t="s">
        <v>293</v>
      </c>
      <c r="F13" s="95" t="s">
        <v>890</v>
      </c>
      <c r="G13" s="224" t="s">
        <v>959</v>
      </c>
      <c r="H13" s="224"/>
    </row>
    <row r="14" spans="2:9" x14ac:dyDescent="0.3">
      <c r="B14" s="539"/>
      <c r="C14" s="228" t="s">
        <v>602</v>
      </c>
      <c r="D14" s="229"/>
      <c r="E14" s="230"/>
      <c r="F14" s="231"/>
      <c r="G14" s="232"/>
      <c r="H14" s="232"/>
    </row>
    <row r="15" spans="2:9" ht="100.8" x14ac:dyDescent="0.3">
      <c r="B15" s="538" t="s">
        <v>18</v>
      </c>
      <c r="C15" s="91" t="s">
        <v>275</v>
      </c>
      <c r="D15" s="92" t="s">
        <v>285</v>
      </c>
      <c r="E15" s="94" t="s">
        <v>293</v>
      </c>
      <c r="F15" s="95" t="s">
        <v>890</v>
      </c>
      <c r="G15" s="402" t="s">
        <v>959</v>
      </c>
      <c r="H15" s="224"/>
    </row>
    <row r="16" spans="2:9" x14ac:dyDescent="0.3">
      <c r="B16" s="539"/>
      <c r="C16" s="228" t="s">
        <v>603</v>
      </c>
      <c r="D16" s="229"/>
      <c r="E16" s="230"/>
      <c r="F16" s="231"/>
      <c r="G16" s="232"/>
      <c r="H16" s="232"/>
    </row>
    <row r="17" spans="2:8" ht="100.8" x14ac:dyDescent="0.3">
      <c r="B17" s="538" t="s">
        <v>19</v>
      </c>
      <c r="C17" s="93" t="s">
        <v>276</v>
      </c>
      <c r="D17" s="92" t="s">
        <v>286</v>
      </c>
      <c r="E17" s="94" t="s">
        <v>293</v>
      </c>
      <c r="F17" s="95" t="s">
        <v>890</v>
      </c>
      <c r="G17" s="402" t="s">
        <v>959</v>
      </c>
      <c r="H17" s="224"/>
    </row>
    <row r="18" spans="2:8" x14ac:dyDescent="0.3">
      <c r="B18" s="539"/>
      <c r="C18" s="228" t="s">
        <v>604</v>
      </c>
      <c r="D18" s="229"/>
      <c r="E18" s="230"/>
      <c r="F18" s="231"/>
      <c r="G18" s="232"/>
      <c r="H18" s="232"/>
    </row>
    <row r="19" spans="2:8" ht="101.4" customHeight="1" x14ac:dyDescent="0.3">
      <c r="B19" s="538" t="s">
        <v>20</v>
      </c>
      <c r="C19" s="91" t="s">
        <v>277</v>
      </c>
      <c r="D19" s="92" t="s">
        <v>287</v>
      </c>
      <c r="E19" s="94" t="s">
        <v>293</v>
      </c>
      <c r="F19" s="95" t="s">
        <v>890</v>
      </c>
      <c r="G19" s="402" t="s">
        <v>959</v>
      </c>
      <c r="H19" s="224"/>
    </row>
    <row r="20" spans="2:8" ht="14.4" customHeight="1" x14ac:dyDescent="0.3">
      <c r="B20" s="539"/>
      <c r="C20" s="228" t="s">
        <v>605</v>
      </c>
      <c r="D20" s="229"/>
      <c r="E20" s="230"/>
      <c r="F20" s="231"/>
      <c r="G20" s="232"/>
      <c r="H20" s="232"/>
    </row>
    <row r="21" spans="2:8" ht="100.8" x14ac:dyDescent="0.3">
      <c r="B21" s="538" t="s">
        <v>21</v>
      </c>
      <c r="C21" s="91" t="s">
        <v>278</v>
      </c>
      <c r="D21" s="92" t="s">
        <v>288</v>
      </c>
      <c r="E21" s="94" t="s">
        <v>293</v>
      </c>
      <c r="F21" s="95" t="s">
        <v>890</v>
      </c>
      <c r="G21" s="402" t="s">
        <v>959</v>
      </c>
      <c r="H21" s="224"/>
    </row>
    <row r="22" spans="2:8" x14ac:dyDescent="0.3">
      <c r="B22" s="539"/>
      <c r="C22" s="228" t="s">
        <v>606</v>
      </c>
      <c r="D22" s="229"/>
      <c r="E22" s="230"/>
      <c r="F22" s="231"/>
      <c r="G22" s="232"/>
      <c r="H22" s="232"/>
    </row>
    <row r="23" spans="2:8" ht="100.8" x14ac:dyDescent="0.3">
      <c r="B23" s="538" t="s">
        <v>22</v>
      </c>
      <c r="C23" s="91" t="s">
        <v>279</v>
      </c>
      <c r="D23" s="92" t="s">
        <v>289</v>
      </c>
      <c r="E23" s="94" t="s">
        <v>293</v>
      </c>
      <c r="F23" s="95" t="s">
        <v>890</v>
      </c>
      <c r="G23" s="402" t="s">
        <v>959</v>
      </c>
      <c r="H23" s="224"/>
    </row>
    <row r="24" spans="2:8" x14ac:dyDescent="0.3">
      <c r="B24" s="539"/>
      <c r="C24" s="228" t="s">
        <v>607</v>
      </c>
      <c r="D24" s="229"/>
      <c r="E24" s="230"/>
      <c r="F24" s="231"/>
      <c r="G24" s="232"/>
      <c r="H24" s="232"/>
    </row>
    <row r="25" spans="2:8" ht="100.8" x14ac:dyDescent="0.3">
      <c r="B25" s="538" t="s">
        <v>23</v>
      </c>
      <c r="C25" s="91" t="s">
        <v>280</v>
      </c>
      <c r="D25" s="92" t="s">
        <v>290</v>
      </c>
      <c r="E25" s="94" t="s">
        <v>293</v>
      </c>
      <c r="F25" s="95" t="s">
        <v>890</v>
      </c>
      <c r="G25" s="402" t="s">
        <v>959</v>
      </c>
      <c r="H25" s="224"/>
    </row>
    <row r="26" spans="2:8" x14ac:dyDescent="0.3">
      <c r="B26" s="539"/>
      <c r="C26" s="228" t="s">
        <v>608</v>
      </c>
      <c r="D26" s="229"/>
      <c r="E26" s="230"/>
      <c r="F26" s="231"/>
      <c r="G26" s="232"/>
      <c r="H26" s="232"/>
    </row>
    <row r="27" spans="2:8" ht="100.8" x14ac:dyDescent="0.3">
      <c r="B27" s="538" t="s">
        <v>43</v>
      </c>
      <c r="C27" s="91" t="s">
        <v>281</v>
      </c>
      <c r="D27" s="92" t="s">
        <v>291</v>
      </c>
      <c r="E27" s="94" t="s">
        <v>293</v>
      </c>
      <c r="F27" s="95" t="s">
        <v>890</v>
      </c>
      <c r="G27" s="402" t="s">
        <v>959</v>
      </c>
      <c r="H27" s="224"/>
    </row>
    <row r="28" spans="2:8" x14ac:dyDescent="0.3">
      <c r="B28" s="539"/>
      <c r="C28" s="228" t="s">
        <v>609</v>
      </c>
      <c r="D28" s="229"/>
      <c r="E28" s="230"/>
      <c r="F28" s="231"/>
      <c r="G28" s="232"/>
      <c r="H28" s="232"/>
    </row>
    <row r="29" spans="2:8" ht="43.2" x14ac:dyDescent="0.3">
      <c r="B29" s="538" t="s">
        <v>60</v>
      </c>
      <c r="C29" s="91" t="s">
        <v>282</v>
      </c>
      <c r="D29" s="92" t="s">
        <v>292</v>
      </c>
      <c r="E29" s="94" t="s">
        <v>294</v>
      </c>
      <c r="F29" s="95" t="s">
        <v>891</v>
      </c>
      <c r="G29" s="224" t="s">
        <v>960</v>
      </c>
      <c r="H29" s="224"/>
    </row>
    <row r="30" spans="2:8" x14ac:dyDescent="0.3">
      <c r="B30" s="539"/>
      <c r="C30" s="228" t="s">
        <v>610</v>
      </c>
      <c r="D30" s="229"/>
      <c r="E30" s="230"/>
      <c r="F30" s="231"/>
      <c r="G30" s="232"/>
      <c r="H30" s="232"/>
    </row>
    <row r="31" spans="2:8" ht="100.8" x14ac:dyDescent="0.3">
      <c r="B31" s="537" t="s">
        <v>62</v>
      </c>
      <c r="C31" s="91" t="s">
        <v>522</v>
      </c>
      <c r="D31" s="92" t="s">
        <v>523</v>
      </c>
      <c r="E31" s="94" t="s">
        <v>293</v>
      </c>
      <c r="F31" s="95" t="s">
        <v>890</v>
      </c>
      <c r="G31" s="402" t="s">
        <v>959</v>
      </c>
      <c r="H31" s="224"/>
    </row>
    <row r="32" spans="2:8" x14ac:dyDescent="0.3">
      <c r="B32" s="537"/>
      <c r="C32" s="228" t="s">
        <v>611</v>
      </c>
      <c r="D32" s="229"/>
      <c r="E32" s="230"/>
      <c r="F32" s="233"/>
      <c r="G32" s="234"/>
      <c r="H32" s="234"/>
    </row>
  </sheetData>
  <sheetProtection password="CC42" sheet="1" objects="1" scenarios="1" formatRows="0" selectLockedCells="1"/>
  <mergeCells count="13">
    <mergeCell ref="B17:B18"/>
    <mergeCell ref="B2:E2"/>
    <mergeCell ref="B8:G8"/>
    <mergeCell ref="B11:B12"/>
    <mergeCell ref="B13:B14"/>
    <mergeCell ref="B15:B16"/>
    <mergeCell ref="B31:B32"/>
    <mergeCell ref="B19:B20"/>
    <mergeCell ref="B21:B22"/>
    <mergeCell ref="B23:B24"/>
    <mergeCell ref="B25:B26"/>
    <mergeCell ref="B27:B28"/>
    <mergeCell ref="B29:B30"/>
  </mergeCells>
  <hyperlinks>
    <hyperlink ref="H7" r:id="rId1" xr:uid="{00000000-0004-0000-0A00-000000000000}"/>
    <hyperlink ref="H8" r:id="rId2" xr:uid="{00000000-0004-0000-0A00-000001000000}"/>
  </hyperlinks>
  <pageMargins left="0.7" right="0.7" top="0.75" bottom="0.75" header="0.3" footer="0.3"/>
  <pageSetup scale="69" fitToHeight="0" orientation="landscape" r:id="rId3"/>
  <rowBreaks count="1" manualBreakCount="1">
    <brk id="20" min="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7" tint="-0.249977111117893"/>
    <pageSetUpPr fitToPage="1"/>
  </sheetPr>
  <dimension ref="B1:J14"/>
  <sheetViews>
    <sheetView showGridLines="0" showRowColHeaders="0" zoomScaleNormal="100" workbookViewId="0">
      <selection activeCell="E9" sqref="E9"/>
    </sheetView>
  </sheetViews>
  <sheetFormatPr defaultRowHeight="14.4" x14ac:dyDescent="0.3"/>
  <cols>
    <col min="1" max="1" width="4.6640625" customWidth="1"/>
    <col min="4" max="4" width="8.5546875" customWidth="1"/>
    <col min="5" max="5" width="49" customWidth="1"/>
    <col min="6" max="6" width="8" customWidth="1"/>
    <col min="7" max="7" width="11.5546875" customWidth="1"/>
  </cols>
  <sheetData>
    <row r="1" spans="2:10" ht="24" customHeight="1" x14ac:dyDescent="0.3">
      <c r="B1" s="52" t="s">
        <v>214</v>
      </c>
      <c r="D1" s="53" t="s">
        <v>215</v>
      </c>
    </row>
    <row r="2" spans="2:10" x14ac:dyDescent="0.3">
      <c r="B2" s="463" t="str">
        <f>'Title Page'!$D$9</f>
        <v>Weber State University</v>
      </c>
      <c r="C2" s="463"/>
      <c r="D2" s="463"/>
      <c r="E2" s="463"/>
    </row>
    <row r="3" spans="2:10" s="111" customFormat="1" x14ac:dyDescent="0.3"/>
    <row r="4" spans="2:10" x14ac:dyDescent="0.3">
      <c r="B4" s="3" t="s">
        <v>792</v>
      </c>
    </row>
    <row r="5" spans="2:10" ht="43.2" customHeight="1" x14ac:dyDescent="0.3">
      <c r="B5" s="544" t="s">
        <v>221</v>
      </c>
      <c r="C5" s="544"/>
      <c r="D5" s="544"/>
      <c r="E5" s="544"/>
      <c r="F5" s="544"/>
      <c r="G5" s="544"/>
    </row>
    <row r="6" spans="2:10" s="391" customFormat="1" x14ac:dyDescent="0.3">
      <c r="B6" s="153" t="s">
        <v>410</v>
      </c>
      <c r="F6" s="393" t="s">
        <v>793</v>
      </c>
      <c r="G6" s="393"/>
    </row>
    <row r="7" spans="2:10" s="391" customFormat="1" ht="14.4" customHeight="1" x14ac:dyDescent="0.3">
      <c r="E7" s="392" t="s">
        <v>791</v>
      </c>
      <c r="F7" s="393" t="s">
        <v>794</v>
      </c>
      <c r="G7" s="393"/>
      <c r="H7" s="393"/>
      <c r="I7" s="393"/>
      <c r="J7" s="393"/>
    </row>
    <row r="8" spans="2:10" s="391" customFormat="1" x14ac:dyDescent="0.3"/>
    <row r="9" spans="2:10" x14ac:dyDescent="0.3">
      <c r="B9" s="68" t="s">
        <v>220</v>
      </c>
      <c r="E9" s="242" t="s">
        <v>862</v>
      </c>
    </row>
    <row r="10" spans="2:10" s="134" customFormat="1" x14ac:dyDescent="0.3"/>
    <row r="11" spans="2:10" x14ac:dyDescent="0.3">
      <c r="B11" s="3" t="s">
        <v>216</v>
      </c>
    </row>
    <row r="12" spans="2:10" x14ac:dyDescent="0.3">
      <c r="B12" s="543" t="s">
        <v>217</v>
      </c>
      <c r="C12" s="543"/>
      <c r="D12" s="543"/>
      <c r="E12" s="543"/>
      <c r="F12" s="72" t="s">
        <v>218</v>
      </c>
      <c r="G12" s="542" t="s">
        <v>219</v>
      </c>
    </row>
    <row r="13" spans="2:10" x14ac:dyDescent="0.3">
      <c r="G13" s="542"/>
    </row>
    <row r="14" spans="2:10" x14ac:dyDescent="0.3">
      <c r="G14" s="542"/>
    </row>
  </sheetData>
  <sheetProtection password="CC42" sheet="1" objects="1" scenarios="1" selectLockedCells="1"/>
  <mergeCells count="4">
    <mergeCell ref="G12:G14"/>
    <mergeCell ref="B12:E12"/>
    <mergeCell ref="B5:G5"/>
    <mergeCell ref="B2:E2"/>
  </mergeCells>
  <hyperlinks>
    <hyperlink ref="G12:G14" r:id="rId1" display="Consortium agreement template" xr:uid="{00000000-0004-0000-0B00-000000000000}"/>
    <hyperlink ref="F7:G7" r:id="rId2" display="Org Chart" xr:uid="{00000000-0004-0000-0B00-000001000000}"/>
    <hyperlink ref="F6:G6" r:id="rId3" display="Org Chart" xr:uid="{00000000-0004-0000-0B00-000002000000}"/>
  </hyperlinks>
  <pageMargins left="0.7" right="0.7" top="0.75" bottom="0.75" header="0.3" footer="0.3"/>
  <pageSetup scale="84" fitToHeight="0" orientation="portrait"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7" tint="-0.249977111117893"/>
  </sheetPr>
  <dimension ref="A1:AZ182"/>
  <sheetViews>
    <sheetView showGridLines="0" showRowColHeaders="0" topLeftCell="AO126" zoomScaleNormal="100" workbookViewId="0">
      <selection activeCell="C27" sqref="C27:L30"/>
    </sheetView>
  </sheetViews>
  <sheetFormatPr defaultRowHeight="14.4" x14ac:dyDescent="0.3"/>
  <cols>
    <col min="1" max="1" width="4.6640625" customWidth="1"/>
    <col min="2" max="2" width="3.44140625" customWidth="1"/>
    <col min="3" max="3" width="19.6640625" customWidth="1"/>
    <col min="4" max="5" width="10.6640625" customWidth="1"/>
    <col min="6" max="6" width="12.88671875" customWidth="1"/>
    <col min="8" max="9" width="13.88671875" customWidth="1"/>
    <col min="10" max="10" width="10.6640625" customWidth="1"/>
    <col min="11" max="11" width="12.6640625" customWidth="1"/>
    <col min="12" max="12" width="17" customWidth="1"/>
    <col min="13" max="14" width="1.6640625" customWidth="1"/>
    <col min="15" max="15" width="3.44140625" customWidth="1"/>
    <col min="16" max="16" width="24" customWidth="1"/>
    <col min="17" max="19" width="10.6640625" customWidth="1"/>
    <col min="21" max="21" width="15.44140625" customWidth="1"/>
    <col min="22" max="22" width="16.5546875" customWidth="1"/>
    <col min="23" max="23" width="10.6640625" customWidth="1"/>
    <col min="24" max="24" width="12.6640625" customWidth="1"/>
    <col min="25" max="25" width="16.5546875" customWidth="1"/>
    <col min="26" max="27" width="1.6640625" customWidth="1"/>
    <col min="28" max="28" width="31.33203125" customWidth="1"/>
    <col min="29" max="29" width="26.5546875" customWidth="1"/>
    <col min="35" max="35" width="33.109375" customWidth="1"/>
    <col min="36" max="36" width="1.6640625" style="382" customWidth="1"/>
    <col min="37" max="37" width="1.6640625" customWidth="1"/>
    <col min="38" max="38" width="6.33203125" customWidth="1"/>
    <col min="39" max="39" width="4.33203125" customWidth="1"/>
    <col min="45" max="45" width="11.6640625" customWidth="1"/>
  </cols>
  <sheetData>
    <row r="1" spans="2:51" ht="24" customHeight="1" x14ac:dyDescent="0.3">
      <c r="B1" s="17" t="s">
        <v>242</v>
      </c>
      <c r="E1" s="18"/>
      <c r="F1" s="53"/>
      <c r="G1" s="163" t="s">
        <v>422</v>
      </c>
    </row>
    <row r="2" spans="2:51" x14ac:dyDescent="0.3">
      <c r="B2" s="463" t="str">
        <f>'Title Page'!$D$9</f>
        <v>Weber State University</v>
      </c>
      <c r="C2" s="463"/>
      <c r="D2" s="463"/>
      <c r="E2" s="463"/>
      <c r="F2" s="463"/>
      <c r="G2" s="463"/>
      <c r="H2" s="463"/>
    </row>
    <row r="3" spans="2:51" s="111" customFormat="1" x14ac:dyDescent="0.3">
      <c r="AJ3" s="382"/>
    </row>
    <row r="4" spans="2:51" s="176" customFormat="1" ht="30" customHeight="1" x14ac:dyDescent="0.3">
      <c r="B4" s="583" t="s">
        <v>621</v>
      </c>
      <c r="C4" s="583"/>
      <c r="D4" s="583"/>
      <c r="E4" s="583"/>
      <c r="F4" s="583"/>
      <c r="G4" s="583"/>
      <c r="H4" s="583"/>
      <c r="I4" s="583"/>
      <c r="J4" s="583"/>
      <c r="K4" s="583"/>
      <c r="L4" s="583"/>
      <c r="AJ4" s="382"/>
    </row>
    <row r="5" spans="2:51" s="247" customFormat="1" x14ac:dyDescent="0.3">
      <c r="AJ5" s="382"/>
    </row>
    <row r="6" spans="2:51" s="262" customFormat="1" x14ac:dyDescent="0.3">
      <c r="AJ6" s="382"/>
    </row>
    <row r="7" spans="2:51" s="262" customFormat="1" ht="29.25" customHeight="1" x14ac:dyDescent="0.3">
      <c r="C7" s="564" t="str">
        <f>IF(AND('General Information'!F30="Yes", 'General Information'!F31="No"), "According to the information provided on the General Information tab, the program utilizes the Lead Instructor position which is not the Program Director.  Scroll to the right and complete the Lead Instructor form ===&gt;","")</f>
        <v/>
      </c>
      <c r="D7" s="564"/>
      <c r="E7" s="564"/>
      <c r="F7" s="564"/>
      <c r="G7" s="564"/>
      <c r="H7" s="564"/>
      <c r="I7" s="564"/>
      <c r="J7" s="564"/>
      <c r="K7" s="564"/>
      <c r="AJ7" s="382"/>
    </row>
    <row r="9" spans="2:51" x14ac:dyDescent="0.3">
      <c r="B9" s="567" t="s">
        <v>222</v>
      </c>
      <c r="C9" s="567"/>
      <c r="D9" s="567"/>
      <c r="E9" s="567"/>
      <c r="F9" s="567"/>
      <c r="G9" s="567"/>
      <c r="H9" s="567"/>
      <c r="I9" s="567"/>
      <c r="J9" s="567"/>
      <c r="K9" s="567"/>
      <c r="L9" s="567"/>
      <c r="M9" s="42"/>
      <c r="O9" s="584" t="s">
        <v>706</v>
      </c>
      <c r="P9" s="584"/>
      <c r="Q9" s="584"/>
      <c r="R9" s="584"/>
      <c r="S9" s="584"/>
      <c r="T9" s="584"/>
      <c r="U9" s="584"/>
      <c r="V9" s="584"/>
      <c r="W9" s="584"/>
      <c r="X9" s="584"/>
      <c r="Y9" s="584"/>
      <c r="Z9" s="101"/>
      <c r="AB9" s="551" t="s">
        <v>786</v>
      </c>
      <c r="AC9" s="551"/>
      <c r="AD9" s="551"/>
      <c r="AE9" s="551"/>
      <c r="AF9" s="551"/>
      <c r="AG9" s="551"/>
      <c r="AH9" s="551"/>
      <c r="AI9" s="551"/>
      <c r="AK9" s="101"/>
      <c r="AL9" s="565" t="s">
        <v>636</v>
      </c>
      <c r="AM9" s="565"/>
      <c r="AN9" s="565"/>
      <c r="AO9" s="565"/>
      <c r="AP9" s="565"/>
      <c r="AQ9" s="565"/>
      <c r="AR9" s="565"/>
      <c r="AS9" s="565"/>
      <c r="AT9" s="565"/>
      <c r="AU9" s="565"/>
      <c r="AV9" s="565"/>
      <c r="AW9" s="565"/>
      <c r="AX9" s="565"/>
      <c r="AY9" s="565"/>
    </row>
    <row r="10" spans="2:51" ht="17.25" customHeight="1" x14ac:dyDescent="0.3">
      <c r="B10" s="3" t="s">
        <v>28</v>
      </c>
      <c r="D10" s="569" t="str">
        <f>'General Information'!D23:F23</f>
        <v>William Robertson</v>
      </c>
      <c r="E10" s="569"/>
      <c r="F10" s="569"/>
      <c r="G10" s="569"/>
      <c r="H10" s="569"/>
      <c r="I10" s="569"/>
      <c r="M10" s="42"/>
      <c r="N10" s="313"/>
      <c r="O10" s="313"/>
      <c r="P10" s="313"/>
      <c r="Q10" s="313"/>
      <c r="R10" s="313"/>
      <c r="S10" s="313"/>
      <c r="T10" s="313"/>
      <c r="U10" s="313"/>
      <c r="V10" s="313"/>
      <c r="W10" s="313"/>
      <c r="X10" s="313"/>
      <c r="Y10" s="313"/>
      <c r="Z10" s="101"/>
      <c r="AA10" s="382"/>
      <c r="AB10" s="545" t="s">
        <v>783</v>
      </c>
      <c r="AC10" s="545"/>
      <c r="AD10" s="545"/>
      <c r="AE10" s="545"/>
      <c r="AF10" s="545"/>
      <c r="AG10" s="545"/>
      <c r="AH10" s="545"/>
      <c r="AI10" s="545"/>
      <c r="AK10" s="101"/>
      <c r="AL10" s="564" t="str">
        <f>IF(AND('General Information'!F31="No",'General Information'!F32&gt;1.5),"REMEMBER:  According to the information provided on the General Information tab, the program utilizes more than one (1) Lead Instructor.  Therefore, additional Lead Instructor forms are required to be completed and placed in the Appendix C sub-folder.","")</f>
        <v/>
      </c>
      <c r="AM10" s="564"/>
      <c r="AN10" s="564"/>
      <c r="AO10" s="564"/>
      <c r="AP10" s="564"/>
      <c r="AQ10" s="564"/>
      <c r="AR10" s="564"/>
      <c r="AS10" s="564"/>
      <c r="AT10" s="564"/>
      <c r="AU10" s="564"/>
      <c r="AV10" s="564"/>
      <c r="AW10" s="564"/>
      <c r="AX10" s="564"/>
      <c r="AY10" s="564"/>
    </row>
    <row r="11" spans="2:51" ht="15.6" x14ac:dyDescent="0.3">
      <c r="B11" s="3" t="s">
        <v>33</v>
      </c>
      <c r="D11" s="569" t="str">
        <f>'General Information'!D25:F25</f>
        <v>Program Director</v>
      </c>
      <c r="E11" s="569"/>
      <c r="F11" s="569"/>
      <c r="G11" s="569"/>
      <c r="H11" s="569"/>
      <c r="I11" s="569"/>
      <c r="M11" s="42"/>
      <c r="O11" s="3" t="s">
        <v>28</v>
      </c>
      <c r="Q11" s="569" t="str">
        <f>'General Information'!D48</f>
        <v>Jonathan Apfelbaum</v>
      </c>
      <c r="R11" s="569"/>
      <c r="S11" s="569"/>
      <c r="T11" s="569"/>
      <c r="U11" s="569"/>
      <c r="V11" s="569"/>
      <c r="Z11" s="101"/>
      <c r="AA11" s="382"/>
      <c r="AB11" s="546"/>
      <c r="AC11" s="546"/>
      <c r="AD11" s="546"/>
      <c r="AE11" s="546"/>
      <c r="AF11" s="546"/>
      <c r="AG11" s="546"/>
      <c r="AH11" s="546"/>
      <c r="AI11" s="546"/>
      <c r="AK11" s="101"/>
      <c r="AL11" s="564"/>
      <c r="AM11" s="564"/>
      <c r="AN11" s="564"/>
      <c r="AO11" s="564"/>
      <c r="AP11" s="564"/>
      <c r="AQ11" s="564"/>
      <c r="AR11" s="564"/>
      <c r="AS11" s="564"/>
      <c r="AT11" s="564"/>
      <c r="AU11" s="564"/>
      <c r="AV11" s="564"/>
      <c r="AW11" s="564"/>
      <c r="AX11" s="564"/>
      <c r="AY11" s="564"/>
    </row>
    <row r="12" spans="2:51" ht="15.75" customHeight="1" x14ac:dyDescent="0.3">
      <c r="B12" s="3" t="s">
        <v>223</v>
      </c>
      <c r="D12" s="568" t="str">
        <f>'General Information'!D24:E24</f>
        <v>DHSc, NRP</v>
      </c>
      <c r="E12" s="568"/>
      <c r="F12" s="568"/>
      <c r="G12" s="121"/>
      <c r="H12" s="121"/>
      <c r="I12" s="121"/>
      <c r="M12" s="42"/>
      <c r="O12" s="3" t="s">
        <v>33</v>
      </c>
      <c r="Q12" s="569" t="str">
        <f>'General Information'!D50</f>
        <v>Medical Director</v>
      </c>
      <c r="R12" s="569"/>
      <c r="S12" s="569"/>
      <c r="T12" s="569"/>
      <c r="U12" s="569"/>
      <c r="V12" s="569"/>
      <c r="Z12" s="101"/>
      <c r="AA12" s="382"/>
      <c r="AB12" s="547" t="s">
        <v>784</v>
      </c>
      <c r="AC12" s="549" t="s">
        <v>316</v>
      </c>
      <c r="AD12" s="103" t="s">
        <v>310</v>
      </c>
      <c r="AE12" s="104" t="s">
        <v>308</v>
      </c>
      <c r="AF12" s="104" t="s">
        <v>317</v>
      </c>
      <c r="AG12" s="104" t="s">
        <v>314</v>
      </c>
      <c r="AH12" s="104" t="s">
        <v>314</v>
      </c>
      <c r="AI12" s="550" t="s">
        <v>785</v>
      </c>
      <c r="AK12" s="101"/>
      <c r="AL12" s="564"/>
      <c r="AM12" s="564"/>
      <c r="AN12" s="564"/>
      <c r="AO12" s="564"/>
      <c r="AP12" s="564"/>
      <c r="AQ12" s="564"/>
      <c r="AR12" s="564"/>
      <c r="AS12" s="564"/>
      <c r="AT12" s="564"/>
      <c r="AU12" s="564"/>
      <c r="AV12" s="564"/>
      <c r="AW12" s="564"/>
      <c r="AX12" s="564"/>
      <c r="AY12" s="564"/>
    </row>
    <row r="13" spans="2:51" ht="15.6" x14ac:dyDescent="0.3">
      <c r="B13" s="3" t="s">
        <v>225</v>
      </c>
      <c r="G13" s="293">
        <v>1.5</v>
      </c>
      <c r="H13" t="s">
        <v>226</v>
      </c>
      <c r="M13" s="42"/>
      <c r="O13" s="3" t="s">
        <v>223</v>
      </c>
      <c r="Q13" s="568" t="str">
        <f>'General Information'!D49</f>
        <v>MD, FACEP, FAAEM</v>
      </c>
      <c r="R13" s="568"/>
      <c r="S13" s="568"/>
      <c r="T13" s="121"/>
      <c r="U13" s="121"/>
      <c r="V13" s="121"/>
      <c r="Z13" s="101"/>
      <c r="AA13" s="382"/>
      <c r="AB13" s="548"/>
      <c r="AC13" s="549"/>
      <c r="AD13" s="105" t="s">
        <v>311</v>
      </c>
      <c r="AE13" s="106" t="s">
        <v>309</v>
      </c>
      <c r="AF13" s="106" t="s">
        <v>313</v>
      </c>
      <c r="AG13" s="106" t="s">
        <v>310</v>
      </c>
      <c r="AH13" s="106" t="s">
        <v>315</v>
      </c>
      <c r="AI13" s="550"/>
      <c r="AK13" s="101"/>
      <c r="AL13" s="302"/>
      <c r="AM13" s="302"/>
      <c r="AN13" s="302"/>
      <c r="AO13" s="302"/>
      <c r="AP13" s="302"/>
      <c r="AQ13" s="302"/>
      <c r="AR13" s="302"/>
      <c r="AS13" s="302"/>
      <c r="AT13" s="302"/>
      <c r="AU13" s="302"/>
      <c r="AV13" s="302"/>
      <c r="AW13" s="302"/>
      <c r="AX13" s="302"/>
      <c r="AY13" s="302"/>
    </row>
    <row r="14" spans="2:51" ht="15.6" x14ac:dyDescent="0.3">
      <c r="B14" s="3"/>
      <c r="M14" s="42"/>
      <c r="O14" s="3" t="s">
        <v>225</v>
      </c>
      <c r="T14" s="293">
        <v>17</v>
      </c>
      <c r="U14" t="s">
        <v>226</v>
      </c>
      <c r="Z14" s="101"/>
      <c r="AB14" s="32" t="s">
        <v>863</v>
      </c>
      <c r="AC14" s="32" t="s">
        <v>864</v>
      </c>
      <c r="AD14" s="78" t="s">
        <v>865</v>
      </c>
      <c r="AE14" s="33">
        <v>0.5</v>
      </c>
      <c r="AF14" s="33">
        <v>40</v>
      </c>
      <c r="AG14" s="33">
        <v>50</v>
      </c>
      <c r="AH14" s="33">
        <v>50</v>
      </c>
      <c r="AI14" s="33" t="s">
        <v>905</v>
      </c>
      <c r="AK14" s="101"/>
      <c r="AL14" s="179" t="s">
        <v>28</v>
      </c>
      <c r="AM14" s="176"/>
      <c r="AN14" s="572" t="str">
        <f>IF('General Information'!D34="","         N/A", 'General Information'!D34)</f>
        <v xml:space="preserve">         N/A</v>
      </c>
      <c r="AO14" s="572"/>
      <c r="AP14" s="572"/>
      <c r="AQ14" s="572"/>
      <c r="AR14" s="572"/>
      <c r="AS14" s="572"/>
      <c r="AT14" s="176"/>
      <c r="AU14" s="176"/>
      <c r="AV14" s="176"/>
    </row>
    <row r="15" spans="2:51" ht="14.4" customHeight="1" x14ac:dyDescent="0.3">
      <c r="B15" s="570" t="s">
        <v>228</v>
      </c>
      <c r="C15" s="570"/>
      <c r="D15" s="570"/>
      <c r="E15" s="570"/>
      <c r="F15" s="19"/>
      <c r="M15" s="42"/>
      <c r="Z15" s="101"/>
      <c r="AB15" s="32"/>
      <c r="AC15" s="32"/>
      <c r="AD15" s="78"/>
      <c r="AE15" s="33"/>
      <c r="AF15" s="33"/>
      <c r="AG15" s="33"/>
      <c r="AH15" s="33"/>
      <c r="AI15" s="33"/>
      <c r="AK15" s="101"/>
      <c r="AL15" s="179" t="s">
        <v>33</v>
      </c>
      <c r="AM15" s="176"/>
      <c r="AN15" s="572" t="str">
        <f>IF('General Information'!D36="","         N/A", 'General Information'!D36)</f>
        <v xml:space="preserve">         N/A</v>
      </c>
      <c r="AO15" s="572"/>
      <c r="AP15" s="572"/>
      <c r="AQ15" s="572"/>
      <c r="AR15" s="572"/>
      <c r="AS15" s="572"/>
      <c r="AT15" s="176"/>
      <c r="AU15" s="176"/>
      <c r="AV15" s="176"/>
    </row>
    <row r="16" spans="2:51" ht="15.6" x14ac:dyDescent="0.3">
      <c r="B16" s="73" t="s">
        <v>16</v>
      </c>
      <c r="C16" s="3" t="s">
        <v>224</v>
      </c>
      <c r="G16" s="75" t="s">
        <v>803</v>
      </c>
      <c r="H16" s="11" t="str">
        <f>IF(G16="", " &lt;=== Select from drop down list","")</f>
        <v/>
      </c>
      <c r="I16" s="11"/>
      <c r="M16" s="42"/>
      <c r="O16" s="570" t="s">
        <v>303</v>
      </c>
      <c r="P16" s="570"/>
      <c r="Q16" s="570"/>
      <c r="R16" s="570"/>
      <c r="Z16" s="101"/>
      <c r="AB16" s="32"/>
      <c r="AC16" s="32"/>
      <c r="AD16" s="78"/>
      <c r="AE16" s="33"/>
      <c r="AF16" s="33"/>
      <c r="AG16" s="33"/>
      <c r="AH16" s="33"/>
      <c r="AI16" s="33"/>
      <c r="AK16" s="101"/>
      <c r="AL16" s="179" t="s">
        <v>223</v>
      </c>
      <c r="AM16" s="176"/>
      <c r="AN16" s="573" t="str">
        <f>IF('General Information'!D35="","         N/A", 'General Information'!D35)</f>
        <v xml:space="preserve">         N/A</v>
      </c>
      <c r="AO16" s="573"/>
      <c r="AP16" s="573"/>
      <c r="AQ16" s="176"/>
      <c r="AR16" s="176"/>
      <c r="AS16" s="176"/>
      <c r="AT16" s="176"/>
      <c r="AU16" s="176"/>
      <c r="AV16" s="176"/>
    </row>
    <row r="17" spans="2:51" ht="14.4" customHeight="1" x14ac:dyDescent="0.3">
      <c r="B17" s="73"/>
      <c r="C17" s="571" t="str">
        <f>IF(G16="Yes", "Arrange for an OFFICIAL TRANSCRIPT documenting the award of a minimum of an earned baccalaureate degree from an accredited academic institution to be sent directly from the awarding college to CoAEMSP in either a sealed envelope or via e-transcript.", IF(G16="No", "STOP: a baccalaureate degree is required for this position.",""))</f>
        <v>Arrange for an OFFICIAL TRANSCRIPT documenting the award of a minimum of an earned baccalaureate degree from an accredited academic institution to be sent directly from the awarding college to CoAEMSP in either a sealed envelope or via e-transcript.</v>
      </c>
      <c r="D17" s="571"/>
      <c r="E17" s="571"/>
      <c r="F17" s="571"/>
      <c r="G17" s="571"/>
      <c r="H17" s="571"/>
      <c r="I17" s="571"/>
      <c r="J17" s="571"/>
      <c r="K17" s="571"/>
      <c r="L17" s="571"/>
      <c r="M17" s="76"/>
      <c r="O17" s="98" t="s">
        <v>16</v>
      </c>
      <c r="P17" s="522" t="s">
        <v>499</v>
      </c>
      <c r="Q17" s="522"/>
      <c r="R17" s="522"/>
      <c r="S17" s="522"/>
      <c r="T17" s="522"/>
      <c r="U17" s="522"/>
      <c r="V17" s="532"/>
      <c r="W17" s="75" t="s">
        <v>803</v>
      </c>
      <c r="X17" s="11" t="str">
        <f>IF(W17="", " &lt;=== Select from drop down list","")</f>
        <v/>
      </c>
      <c r="Z17" s="101"/>
      <c r="AB17" s="32"/>
      <c r="AC17" s="32"/>
      <c r="AD17" s="78"/>
      <c r="AE17" s="33"/>
      <c r="AF17" s="33"/>
      <c r="AG17" s="33"/>
      <c r="AH17" s="33"/>
      <c r="AI17" s="33"/>
      <c r="AK17" s="101"/>
      <c r="AL17" s="179" t="s">
        <v>225</v>
      </c>
      <c r="AM17" s="176"/>
      <c r="AN17" s="176"/>
      <c r="AO17" s="176"/>
      <c r="AP17" s="176"/>
      <c r="AR17" s="293"/>
      <c r="AS17" s="176" t="s">
        <v>226</v>
      </c>
      <c r="AT17" s="176"/>
      <c r="AU17" s="176"/>
      <c r="AV17" s="176"/>
      <c r="AX17" s="283"/>
      <c r="AY17" s="283"/>
    </row>
    <row r="18" spans="2:51" x14ac:dyDescent="0.3">
      <c r="B18" s="73"/>
      <c r="C18" s="571"/>
      <c r="D18" s="571"/>
      <c r="E18" s="571"/>
      <c r="F18" s="571"/>
      <c r="G18" s="571"/>
      <c r="H18" s="571"/>
      <c r="I18" s="571"/>
      <c r="J18" s="571"/>
      <c r="K18" s="571"/>
      <c r="L18" s="571"/>
      <c r="M18" s="76"/>
      <c r="P18" s="594" t="str">
        <f>IF(W17="Yes", "List the States in which you are currently licensed:","")</f>
        <v>List the States in which you are currently licensed:</v>
      </c>
      <c r="Q18" s="594"/>
      <c r="R18" s="594"/>
      <c r="S18" s="594"/>
      <c r="T18" s="457" t="s">
        <v>904</v>
      </c>
      <c r="U18" s="457"/>
      <c r="V18" s="457"/>
      <c r="W18" s="457"/>
      <c r="Z18" s="101"/>
      <c r="AB18" s="32"/>
      <c r="AC18" s="32"/>
      <c r="AD18" s="78"/>
      <c r="AE18" s="33"/>
      <c r="AF18" s="33"/>
      <c r="AG18" s="33"/>
      <c r="AH18" s="33"/>
      <c r="AI18" s="33"/>
      <c r="AK18" s="101"/>
    </row>
    <row r="19" spans="2:51" x14ac:dyDescent="0.3">
      <c r="B19" s="73"/>
      <c r="C19" s="3"/>
      <c r="M19" s="42"/>
      <c r="P19" s="102"/>
      <c r="Q19" s="102"/>
      <c r="R19" s="102"/>
      <c r="S19" s="102"/>
      <c r="Z19" s="101"/>
      <c r="AB19" s="32"/>
      <c r="AC19" s="32"/>
      <c r="AD19" s="78"/>
      <c r="AE19" s="33"/>
      <c r="AF19" s="33"/>
      <c r="AG19" s="33"/>
      <c r="AH19" s="33"/>
      <c r="AI19" s="33"/>
      <c r="AK19" s="101"/>
      <c r="AL19" s="283"/>
      <c r="AM19" s="283"/>
      <c r="AN19" s="251" t="s">
        <v>652</v>
      </c>
      <c r="AO19" s="251"/>
      <c r="AP19" s="299"/>
      <c r="AQ19" s="283"/>
      <c r="AR19" s="283"/>
      <c r="AS19" s="283"/>
      <c r="AT19" s="283"/>
      <c r="AU19" s="75" t="s">
        <v>815</v>
      </c>
      <c r="AV19" s="266" t="str">
        <f>IF(AU19="", " &lt;=== Select from drop down list","")</f>
        <v/>
      </c>
      <c r="AW19" s="283"/>
    </row>
    <row r="20" spans="2:51" x14ac:dyDescent="0.3">
      <c r="B20" s="73" t="s">
        <v>17</v>
      </c>
      <c r="C20" s="3" t="s">
        <v>231</v>
      </c>
      <c r="M20" s="42"/>
      <c r="P20" s="3" t="s">
        <v>304</v>
      </c>
      <c r="W20" s="75" t="s">
        <v>803</v>
      </c>
      <c r="X20" s="11" t="str">
        <f>IF(W20="", " &lt;=== Select from drop down list","")</f>
        <v/>
      </c>
      <c r="Z20" s="101"/>
      <c r="AB20" s="32"/>
      <c r="AC20" s="32"/>
      <c r="AD20" s="78"/>
      <c r="AE20" s="33"/>
      <c r="AF20" s="33"/>
      <c r="AG20" s="33"/>
      <c r="AH20" s="33"/>
      <c r="AI20" s="33"/>
      <c r="AK20" s="101"/>
    </row>
    <row r="21" spans="2:51" ht="14.4" customHeight="1" x14ac:dyDescent="0.3">
      <c r="B21" s="3"/>
      <c r="C21" s="585" t="s">
        <v>843</v>
      </c>
      <c r="D21" s="586"/>
      <c r="E21" s="586"/>
      <c r="F21" s="586"/>
      <c r="G21" s="586"/>
      <c r="H21" s="586"/>
      <c r="I21" s="586"/>
      <c r="J21" s="586"/>
      <c r="K21" s="586"/>
      <c r="L21" s="587"/>
      <c r="M21" s="42"/>
      <c r="O21" s="10"/>
      <c r="P21" s="494"/>
      <c r="Q21" s="494"/>
      <c r="R21" s="494"/>
      <c r="S21" s="494"/>
      <c r="T21" s="494"/>
      <c r="U21" s="494"/>
      <c r="V21" s="494"/>
      <c r="Z21" s="101"/>
      <c r="AB21" s="32"/>
      <c r="AC21" s="32"/>
      <c r="AD21" s="78"/>
      <c r="AE21" s="33"/>
      <c r="AF21" s="33"/>
      <c r="AG21" s="33"/>
      <c r="AH21" s="33"/>
      <c r="AI21" s="33"/>
      <c r="AK21" s="101"/>
      <c r="AM21" s="570" t="s">
        <v>515</v>
      </c>
      <c r="AN21" s="570"/>
      <c r="AO21" s="570"/>
      <c r="AP21" s="570"/>
      <c r="AQ21" s="182"/>
      <c r="AR21" s="176"/>
      <c r="AS21" s="176"/>
      <c r="AT21" s="176"/>
      <c r="AU21" s="176"/>
      <c r="AV21" s="176"/>
      <c r="AW21" s="176"/>
    </row>
    <row r="22" spans="2:51" ht="14.4" customHeight="1" x14ac:dyDescent="0.3">
      <c r="B22" s="3"/>
      <c r="C22" s="588"/>
      <c r="D22" s="589"/>
      <c r="E22" s="589"/>
      <c r="F22" s="589"/>
      <c r="G22" s="589"/>
      <c r="H22" s="589"/>
      <c r="I22" s="589"/>
      <c r="J22" s="589"/>
      <c r="K22" s="589"/>
      <c r="L22" s="590"/>
      <c r="M22" s="42"/>
      <c r="O22" s="184" t="s">
        <v>17</v>
      </c>
      <c r="P22" s="460" t="s">
        <v>500</v>
      </c>
      <c r="Q22" s="460"/>
      <c r="R22" s="460"/>
      <c r="S22" s="460"/>
      <c r="T22" s="460"/>
      <c r="U22" s="460"/>
      <c r="V22" s="460"/>
      <c r="Z22" s="101"/>
      <c r="AB22" s="32"/>
      <c r="AC22" s="32"/>
      <c r="AD22" s="78"/>
      <c r="AE22" s="32"/>
      <c r="AF22" s="32"/>
      <c r="AG22" s="32"/>
      <c r="AH22" s="32"/>
      <c r="AI22" s="32"/>
      <c r="AK22" s="101"/>
      <c r="AM22" s="73" t="s">
        <v>16</v>
      </c>
      <c r="AN22" s="179" t="s">
        <v>517</v>
      </c>
      <c r="AO22" s="176"/>
      <c r="AP22" s="176"/>
      <c r="AQ22" s="176"/>
      <c r="AU22" s="75" t="s">
        <v>803</v>
      </c>
      <c r="AV22" s="186" t="str">
        <f>IF(AU22="", " &lt;=== Select from drop down list","")</f>
        <v/>
      </c>
      <c r="AW22" s="176"/>
    </row>
    <row r="23" spans="2:51" ht="14.4" customHeight="1" x14ac:dyDescent="0.3">
      <c r="B23" s="3"/>
      <c r="C23" s="588"/>
      <c r="D23" s="589"/>
      <c r="E23" s="589"/>
      <c r="F23" s="589"/>
      <c r="G23" s="589"/>
      <c r="H23" s="589"/>
      <c r="I23" s="589"/>
      <c r="J23" s="589"/>
      <c r="K23" s="589"/>
      <c r="L23" s="590"/>
      <c r="M23" s="42"/>
      <c r="O23" s="184"/>
      <c r="P23" s="460" t="s">
        <v>501</v>
      </c>
      <c r="Q23" s="460"/>
      <c r="R23" s="460"/>
      <c r="S23" s="460"/>
      <c r="T23" s="460"/>
      <c r="U23" s="460"/>
      <c r="V23" s="460"/>
      <c r="Z23" s="101"/>
      <c r="AB23" s="32"/>
      <c r="AC23" s="32"/>
      <c r="AD23" s="78"/>
      <c r="AE23" s="32"/>
      <c r="AF23" s="32"/>
      <c r="AG23" s="32"/>
      <c r="AH23" s="32"/>
      <c r="AI23" s="32"/>
      <c r="AK23" s="101"/>
      <c r="AM23" s="73"/>
      <c r="AN23" s="571" t="str">
        <f>IF(AU22="Yes", "Arrange for an OFFICIAL TRANSCRIPT documenting the award of a minimum of an earned associate degree from an accredited academic institution to be sent directly from the awarding college to CoAEMSP in either a sealed envelope or via e-transcript.", IF(AU22="No", "STOP: an associate degree is required for this position.",""))</f>
        <v>Arrange for an OFFICIAL TRANSCRIPT documenting the award of a minimum of an earned associate degree from an accredited academic institution to be sent directly from the awarding college to CoAEMSP in either a sealed envelope or via e-transcript.</v>
      </c>
      <c r="AO23" s="571"/>
      <c r="AP23" s="571"/>
      <c r="AQ23" s="571"/>
      <c r="AR23" s="571"/>
      <c r="AS23" s="571"/>
      <c r="AT23" s="571"/>
      <c r="AU23" s="571"/>
      <c r="AV23" s="571"/>
      <c r="AW23" s="571"/>
    </row>
    <row r="24" spans="2:51" ht="14.4" customHeight="1" x14ac:dyDescent="0.3">
      <c r="B24" s="3"/>
      <c r="C24" s="591"/>
      <c r="D24" s="592"/>
      <c r="E24" s="592"/>
      <c r="F24" s="592"/>
      <c r="G24" s="592"/>
      <c r="H24" s="592"/>
      <c r="I24" s="592"/>
      <c r="J24" s="592"/>
      <c r="K24" s="592"/>
      <c r="L24" s="593"/>
      <c r="M24" s="42"/>
      <c r="O24" s="184"/>
      <c r="P24" s="460" t="s">
        <v>502</v>
      </c>
      <c r="Q24" s="460"/>
      <c r="R24" s="460"/>
      <c r="S24" s="174"/>
      <c r="T24" s="174"/>
      <c r="U24" s="174"/>
      <c r="V24" s="174"/>
      <c r="W24" s="75" t="s">
        <v>803</v>
      </c>
      <c r="X24" s="11" t="str">
        <f>IF(W24="", " &lt;=== Select from drop down list","")</f>
        <v/>
      </c>
      <c r="Z24" s="101"/>
      <c r="AB24" s="32"/>
      <c r="AC24" s="32"/>
      <c r="AD24" s="78"/>
      <c r="AE24" s="32"/>
      <c r="AF24" s="32"/>
      <c r="AG24" s="32"/>
      <c r="AH24" s="32"/>
      <c r="AI24" s="32"/>
      <c r="AK24" s="101"/>
      <c r="AM24" s="73"/>
      <c r="AN24" s="571"/>
      <c r="AO24" s="571"/>
      <c r="AP24" s="571"/>
      <c r="AQ24" s="571"/>
      <c r="AR24" s="571"/>
      <c r="AS24" s="571"/>
      <c r="AT24" s="571"/>
      <c r="AU24" s="571"/>
      <c r="AV24" s="571"/>
      <c r="AW24" s="571"/>
    </row>
    <row r="25" spans="2:51" x14ac:dyDescent="0.3">
      <c r="C25" s="3"/>
      <c r="M25" s="42"/>
      <c r="O25" s="184"/>
      <c r="P25" s="174"/>
      <c r="Q25" s="174"/>
      <c r="R25" s="174"/>
      <c r="S25" s="174"/>
      <c r="T25" s="174"/>
      <c r="U25" s="174"/>
      <c r="V25" s="174"/>
      <c r="Z25" s="101"/>
      <c r="AB25" s="32"/>
      <c r="AC25" s="32"/>
      <c r="AD25" s="78"/>
      <c r="AE25" s="32"/>
      <c r="AF25" s="32"/>
      <c r="AG25" s="32"/>
      <c r="AH25" s="32"/>
      <c r="AI25" s="32"/>
      <c r="AK25" s="101"/>
      <c r="AM25" s="176"/>
      <c r="AN25" s="571"/>
      <c r="AO25" s="571"/>
      <c r="AP25" s="571"/>
      <c r="AQ25" s="571"/>
      <c r="AR25" s="571"/>
      <c r="AS25" s="571"/>
      <c r="AT25" s="571"/>
      <c r="AU25" s="571"/>
      <c r="AV25" s="571"/>
      <c r="AW25" s="571"/>
    </row>
    <row r="26" spans="2:51" x14ac:dyDescent="0.3">
      <c r="B26" s="10" t="s">
        <v>18</v>
      </c>
      <c r="C26" s="3" t="s">
        <v>232</v>
      </c>
      <c r="M26" s="42"/>
      <c r="Z26" s="101"/>
      <c r="AB26" s="32"/>
      <c r="AC26" s="32"/>
      <c r="AD26" s="78"/>
      <c r="AE26" s="32"/>
      <c r="AF26" s="32"/>
      <c r="AG26" s="32"/>
      <c r="AH26" s="32"/>
      <c r="AI26" s="32"/>
      <c r="AK26" s="101"/>
      <c r="AM26" s="176"/>
    </row>
    <row r="27" spans="2:51" x14ac:dyDescent="0.3">
      <c r="C27" s="585" t="s">
        <v>1042</v>
      </c>
      <c r="D27" s="586"/>
      <c r="E27" s="586"/>
      <c r="F27" s="586"/>
      <c r="G27" s="586"/>
      <c r="H27" s="586"/>
      <c r="I27" s="586"/>
      <c r="J27" s="586"/>
      <c r="K27" s="586"/>
      <c r="L27" s="587"/>
      <c r="M27" s="42"/>
      <c r="O27" s="10" t="s">
        <v>18</v>
      </c>
      <c r="P27" s="522" t="s">
        <v>305</v>
      </c>
      <c r="Q27" s="522"/>
      <c r="R27" s="522"/>
      <c r="S27" s="522"/>
      <c r="T27" s="522"/>
      <c r="U27" s="522"/>
      <c r="V27" s="522"/>
      <c r="W27" s="522"/>
      <c r="X27" s="522"/>
      <c r="Y27" s="522"/>
      <c r="Z27" s="101"/>
      <c r="AB27" s="32"/>
      <c r="AC27" s="32"/>
      <c r="AD27" s="78"/>
      <c r="AE27" s="32"/>
      <c r="AF27" s="32"/>
      <c r="AG27" s="32"/>
      <c r="AH27" s="32"/>
      <c r="AI27" s="32"/>
      <c r="AK27" s="101"/>
      <c r="AM27" s="73" t="s">
        <v>17</v>
      </c>
      <c r="AN27" s="494" t="s">
        <v>516</v>
      </c>
      <c r="AO27" s="494"/>
      <c r="AP27" s="494"/>
      <c r="AQ27" s="494"/>
      <c r="AR27" s="494"/>
      <c r="AS27" s="494"/>
      <c r="AU27" s="75" t="s">
        <v>803</v>
      </c>
      <c r="AV27" s="186" t="str">
        <f>IF(AU27="", " &lt;=== Select from drop down list","")</f>
        <v/>
      </c>
    </row>
    <row r="28" spans="2:51" x14ac:dyDescent="0.3">
      <c r="C28" s="588"/>
      <c r="D28" s="589"/>
      <c r="E28" s="589"/>
      <c r="F28" s="589"/>
      <c r="G28" s="589"/>
      <c r="H28" s="589"/>
      <c r="I28" s="589"/>
      <c r="J28" s="589"/>
      <c r="K28" s="589"/>
      <c r="L28" s="590"/>
      <c r="M28" s="42"/>
      <c r="P28" s="595" t="s">
        <v>867</v>
      </c>
      <c r="Q28" s="596"/>
      <c r="R28" s="596"/>
      <c r="S28" s="596"/>
      <c r="T28" s="596"/>
      <c r="U28" s="596"/>
      <c r="V28" s="596"/>
      <c r="W28" s="596"/>
      <c r="X28" s="596"/>
      <c r="Y28" s="597"/>
      <c r="Z28" s="101"/>
      <c r="AB28" s="32"/>
      <c r="AC28" s="32"/>
      <c r="AD28" s="78"/>
      <c r="AE28" s="32"/>
      <c r="AF28" s="32"/>
      <c r="AG28" s="32"/>
      <c r="AH28" s="32"/>
      <c r="AI28" s="32"/>
      <c r="AK28" s="101"/>
      <c r="AM28" s="176"/>
    </row>
    <row r="29" spans="2:51" x14ac:dyDescent="0.3">
      <c r="C29" s="588"/>
      <c r="D29" s="589"/>
      <c r="E29" s="589"/>
      <c r="F29" s="589"/>
      <c r="G29" s="589"/>
      <c r="H29" s="589"/>
      <c r="I29" s="589"/>
      <c r="J29" s="589"/>
      <c r="K29" s="589"/>
      <c r="L29" s="590"/>
      <c r="M29" s="42"/>
      <c r="P29" s="598"/>
      <c r="Q29" s="599"/>
      <c r="R29" s="599"/>
      <c r="S29" s="599"/>
      <c r="T29" s="599"/>
      <c r="U29" s="599"/>
      <c r="V29" s="599"/>
      <c r="W29" s="599"/>
      <c r="X29" s="599"/>
      <c r="Y29" s="600"/>
      <c r="Z29" s="101"/>
      <c r="AB29" s="32"/>
      <c r="AC29" s="32"/>
      <c r="AD29" s="78"/>
      <c r="AE29" s="32"/>
      <c r="AF29" s="32"/>
      <c r="AG29" s="32"/>
      <c r="AH29" s="32"/>
      <c r="AI29" s="32"/>
      <c r="AK29" s="101"/>
      <c r="AM29" s="73" t="s">
        <v>18</v>
      </c>
      <c r="AN29" s="522" t="s">
        <v>518</v>
      </c>
      <c r="AO29" s="522"/>
      <c r="AP29" s="522"/>
      <c r="AQ29" s="522"/>
      <c r="AR29" s="522"/>
      <c r="AS29" s="522"/>
      <c r="AT29" s="522"/>
      <c r="AU29" s="75" t="s">
        <v>803</v>
      </c>
      <c r="AV29" s="186" t="str">
        <f>IF(AU29="", " &lt;=== Select from drop down list","")</f>
        <v/>
      </c>
    </row>
    <row r="30" spans="2:51" x14ac:dyDescent="0.3">
      <c r="C30" s="591"/>
      <c r="D30" s="592"/>
      <c r="E30" s="592"/>
      <c r="F30" s="592"/>
      <c r="G30" s="592"/>
      <c r="H30" s="592"/>
      <c r="I30" s="592"/>
      <c r="J30" s="592"/>
      <c r="K30" s="592"/>
      <c r="L30" s="593"/>
      <c r="M30" s="42"/>
      <c r="P30" s="598"/>
      <c r="Q30" s="599"/>
      <c r="R30" s="599"/>
      <c r="S30" s="599"/>
      <c r="T30" s="599"/>
      <c r="U30" s="599"/>
      <c r="V30" s="599"/>
      <c r="W30" s="599"/>
      <c r="X30" s="599"/>
      <c r="Y30" s="600"/>
      <c r="Z30" s="101"/>
      <c r="AB30" s="32"/>
      <c r="AC30" s="32"/>
      <c r="AD30" s="78"/>
      <c r="AE30" s="32"/>
      <c r="AF30" s="32"/>
      <c r="AG30" s="32"/>
      <c r="AH30" s="32"/>
      <c r="AI30" s="32"/>
      <c r="AK30" s="101"/>
      <c r="AM30" s="176"/>
    </row>
    <row r="31" spans="2:51" x14ac:dyDescent="0.3">
      <c r="C31" s="3"/>
      <c r="M31" s="42"/>
      <c r="P31" s="601"/>
      <c r="Q31" s="602"/>
      <c r="R31" s="602"/>
      <c r="S31" s="602"/>
      <c r="T31" s="602"/>
      <c r="U31" s="602"/>
      <c r="V31" s="602"/>
      <c r="W31" s="602"/>
      <c r="X31" s="602"/>
      <c r="Y31" s="603"/>
      <c r="Z31" s="101"/>
      <c r="AB31" s="32"/>
      <c r="AC31" s="32"/>
      <c r="AD31" s="78"/>
      <c r="AE31" s="32"/>
      <c r="AF31" s="32"/>
      <c r="AG31" s="32"/>
      <c r="AH31" s="32"/>
      <c r="AI31" s="32"/>
      <c r="AK31" s="101"/>
      <c r="AM31" s="73" t="s">
        <v>19</v>
      </c>
      <c r="AN31" t="s">
        <v>519</v>
      </c>
      <c r="AU31" s="75" t="s">
        <v>803</v>
      </c>
      <c r="AV31" s="186" t="str">
        <f>IF(AU31="", " &lt;=== Select from drop down list","")</f>
        <v/>
      </c>
    </row>
    <row r="32" spans="2:51" ht="14.4" customHeight="1" x14ac:dyDescent="0.3">
      <c r="B32" s="10" t="s">
        <v>19</v>
      </c>
      <c r="C32" s="3" t="s">
        <v>233</v>
      </c>
      <c r="M32" s="42"/>
      <c r="Z32" s="101"/>
      <c r="AB32" s="32"/>
      <c r="AC32" s="32"/>
      <c r="AD32" s="78"/>
      <c r="AE32" s="32"/>
      <c r="AF32" s="32"/>
      <c r="AG32" s="32"/>
      <c r="AH32" s="32"/>
      <c r="AI32" s="32"/>
      <c r="AK32" s="101"/>
      <c r="AM32" s="176"/>
      <c r="AX32" s="262"/>
      <c r="AY32" s="262"/>
    </row>
    <row r="33" spans="2:51" ht="14.4" customHeight="1" x14ac:dyDescent="0.3">
      <c r="C33" s="585" t="s">
        <v>844</v>
      </c>
      <c r="D33" s="586"/>
      <c r="E33" s="586"/>
      <c r="F33" s="586"/>
      <c r="G33" s="586"/>
      <c r="H33" s="586"/>
      <c r="I33" s="586"/>
      <c r="J33" s="586"/>
      <c r="K33" s="586"/>
      <c r="L33" s="587"/>
      <c r="M33" s="42"/>
      <c r="O33" s="184" t="s">
        <v>19</v>
      </c>
      <c r="P33" s="460" t="s">
        <v>503</v>
      </c>
      <c r="Q33" s="460"/>
      <c r="R33" s="460"/>
      <c r="S33" s="460"/>
      <c r="T33" s="460"/>
      <c r="U33" s="460"/>
      <c r="V33" s="460"/>
      <c r="Z33" s="101"/>
      <c r="AB33" s="32"/>
      <c r="AC33" s="32"/>
      <c r="AD33" s="78"/>
      <c r="AE33" s="32"/>
      <c r="AF33" s="32"/>
      <c r="AG33" s="32"/>
      <c r="AH33" s="32"/>
      <c r="AI33" s="32"/>
      <c r="AK33" s="101"/>
      <c r="AM33" s="73" t="s">
        <v>20</v>
      </c>
      <c r="AN33" s="522" t="s">
        <v>520</v>
      </c>
      <c r="AO33" s="522"/>
      <c r="AP33" s="522"/>
      <c r="AQ33" s="522"/>
      <c r="AR33" s="522"/>
      <c r="AS33" s="522"/>
      <c r="AT33" s="532"/>
      <c r="AU33" s="75" t="s">
        <v>803</v>
      </c>
      <c r="AV33" s="186" t="str">
        <f>IF(AU33="", " &lt;=== Select from drop down list","")</f>
        <v/>
      </c>
      <c r="AX33" s="262"/>
      <c r="AY33" s="262"/>
    </row>
    <row r="34" spans="2:51" ht="14.4" customHeight="1" x14ac:dyDescent="0.3">
      <c r="C34" s="588"/>
      <c r="D34" s="589"/>
      <c r="E34" s="589"/>
      <c r="F34" s="589"/>
      <c r="G34" s="589"/>
      <c r="H34" s="589"/>
      <c r="I34" s="589"/>
      <c r="J34" s="589"/>
      <c r="K34" s="589"/>
      <c r="L34" s="590"/>
      <c r="M34" s="42"/>
      <c r="P34" s="460" t="s">
        <v>504</v>
      </c>
      <c r="Q34" s="460"/>
      <c r="R34" s="460"/>
      <c r="S34" s="460"/>
      <c r="T34" s="460"/>
      <c r="U34" s="460"/>
      <c r="V34" s="460"/>
      <c r="Z34" s="101"/>
      <c r="AA34" s="382"/>
      <c r="AB34" s="382"/>
      <c r="AC34" s="382"/>
      <c r="AD34" s="382"/>
      <c r="AE34" s="382"/>
      <c r="AF34" s="382"/>
      <c r="AG34" s="382"/>
      <c r="AH34" s="382"/>
      <c r="AI34" s="382"/>
      <c r="AK34" s="101"/>
      <c r="AL34" s="262"/>
      <c r="AM34" s="262"/>
      <c r="AN34" s="262"/>
      <c r="AO34" s="262"/>
      <c r="AP34" s="262"/>
      <c r="AQ34" s="262"/>
      <c r="AR34" s="262"/>
      <c r="AS34" s="262"/>
      <c r="AT34" s="262"/>
      <c r="AU34" s="262"/>
      <c r="AV34" s="262"/>
      <c r="AW34" s="262"/>
      <c r="AX34" s="283"/>
      <c r="AY34" s="283"/>
    </row>
    <row r="35" spans="2:51" ht="14.4" customHeight="1" x14ac:dyDescent="0.3">
      <c r="C35" s="588"/>
      <c r="D35" s="589"/>
      <c r="E35" s="589"/>
      <c r="F35" s="589"/>
      <c r="G35" s="589"/>
      <c r="H35" s="589"/>
      <c r="I35" s="589"/>
      <c r="J35" s="589"/>
      <c r="K35" s="589"/>
      <c r="L35" s="590"/>
      <c r="M35" s="42"/>
      <c r="O35" s="184"/>
      <c r="P35" s="460" t="s">
        <v>505</v>
      </c>
      <c r="Q35" s="460"/>
      <c r="R35" s="460"/>
      <c r="S35" s="460"/>
      <c r="T35" s="174"/>
      <c r="U35" s="174"/>
      <c r="V35" s="174"/>
      <c r="W35" s="75" t="s">
        <v>803</v>
      </c>
      <c r="X35" s="11" t="str">
        <f>IF(W35="", " &lt;=== Select from drop down list","")</f>
        <v/>
      </c>
      <c r="Z35" s="101"/>
      <c r="AA35" s="382"/>
      <c r="AB35" s="382"/>
      <c r="AC35" s="382"/>
      <c r="AD35" s="382"/>
      <c r="AE35" s="382"/>
      <c r="AF35" s="382"/>
      <c r="AG35" s="382"/>
      <c r="AH35" s="382"/>
      <c r="AI35" s="382"/>
      <c r="AK35" s="101"/>
      <c r="AL35" s="262"/>
      <c r="AM35" s="262"/>
      <c r="AN35" s="262"/>
      <c r="AO35" s="262"/>
      <c r="AP35" s="262"/>
      <c r="AQ35" s="262"/>
      <c r="AR35" s="262"/>
      <c r="AS35" s="262"/>
      <c r="AT35" s="262"/>
      <c r="AU35" s="262"/>
      <c r="AV35" s="262"/>
      <c r="AW35" s="262"/>
      <c r="AX35" s="283"/>
      <c r="AY35" s="283"/>
    </row>
    <row r="36" spans="2:51" x14ac:dyDescent="0.3">
      <c r="C36" s="591"/>
      <c r="D36" s="592"/>
      <c r="E36" s="592"/>
      <c r="F36" s="592"/>
      <c r="G36" s="592"/>
      <c r="H36" s="592"/>
      <c r="I36" s="592"/>
      <c r="J36" s="592"/>
      <c r="K36" s="592"/>
      <c r="L36" s="593"/>
      <c r="M36" s="42"/>
      <c r="O36" s="184"/>
      <c r="Z36" s="101"/>
      <c r="AA36" s="382"/>
      <c r="AB36" s="382"/>
      <c r="AC36" s="382"/>
      <c r="AD36" s="382"/>
      <c r="AE36" s="382"/>
      <c r="AF36" s="382"/>
      <c r="AG36" s="382"/>
      <c r="AH36" s="382"/>
      <c r="AI36" s="382"/>
      <c r="AK36" s="101"/>
      <c r="AL36" s="283"/>
      <c r="AM36" s="270" t="s">
        <v>689</v>
      </c>
      <c r="AN36" s="270"/>
      <c r="AO36" s="270"/>
      <c r="AP36" s="270"/>
      <c r="AQ36" s="270"/>
      <c r="AR36" s="270"/>
      <c r="AS36" s="270"/>
      <c r="AT36" s="270"/>
      <c r="AU36" s="270"/>
      <c r="AV36" s="283"/>
      <c r="AW36" s="283"/>
      <c r="AX36" s="283"/>
      <c r="AY36" s="283"/>
    </row>
    <row r="37" spans="2:51" x14ac:dyDescent="0.3">
      <c r="C37" s="3"/>
      <c r="M37" s="42"/>
      <c r="O37" s="440"/>
      <c r="P37" s="440"/>
      <c r="Q37" s="440"/>
      <c r="R37" s="440"/>
      <c r="S37" s="440"/>
      <c r="T37" s="440"/>
      <c r="U37" s="440"/>
      <c r="V37" s="174"/>
      <c r="Z37" s="101"/>
      <c r="AA37" s="382"/>
      <c r="AB37" s="551" t="s">
        <v>787</v>
      </c>
      <c r="AC37" s="551"/>
      <c r="AD37" s="551"/>
      <c r="AE37" s="551"/>
      <c r="AF37" s="551"/>
      <c r="AG37" s="551"/>
      <c r="AH37" s="551"/>
      <c r="AI37" s="551"/>
      <c r="AK37" s="101"/>
      <c r="AL37" s="283"/>
      <c r="AM37" s="283"/>
      <c r="AN37" s="283"/>
      <c r="AO37" s="283" t="s">
        <v>227</v>
      </c>
      <c r="AP37" s="614"/>
      <c r="AQ37" s="615"/>
      <c r="AR37" s="615"/>
      <c r="AS37" s="616"/>
      <c r="AT37" s="283"/>
      <c r="AU37" s="283"/>
      <c r="AV37" s="283"/>
      <c r="AW37" s="283"/>
      <c r="AX37" s="270"/>
      <c r="AY37" s="283"/>
    </row>
    <row r="38" spans="2:51" x14ac:dyDescent="0.3">
      <c r="B38" s="10" t="s">
        <v>20</v>
      </c>
      <c r="C38" s="3" t="s">
        <v>234</v>
      </c>
      <c r="M38" s="42"/>
      <c r="Q38" s="264"/>
      <c r="R38" s="264"/>
      <c r="S38" s="264"/>
      <c r="T38" s="264"/>
      <c r="Z38" s="101"/>
      <c r="AA38" s="382"/>
      <c r="AB38" s="552" t="s">
        <v>788</v>
      </c>
      <c r="AC38" s="552"/>
      <c r="AD38" s="552"/>
      <c r="AE38" s="552"/>
      <c r="AF38" s="552"/>
      <c r="AG38" s="552"/>
      <c r="AH38" s="552"/>
      <c r="AI38" s="552"/>
      <c r="AK38" s="101"/>
      <c r="AL38" s="382"/>
      <c r="AM38" s="382"/>
      <c r="AN38" s="382"/>
      <c r="AO38" s="382"/>
      <c r="AP38" s="382"/>
      <c r="AQ38" s="382"/>
      <c r="AR38" s="382"/>
      <c r="AS38" s="382"/>
      <c r="AT38" s="382"/>
      <c r="AU38" s="382"/>
      <c r="AV38" s="382"/>
      <c r="AW38" s="382"/>
      <c r="AX38" s="380"/>
      <c r="AY38" s="382"/>
    </row>
    <row r="39" spans="2:51" x14ac:dyDescent="0.3">
      <c r="C39" s="575" t="s">
        <v>845</v>
      </c>
      <c r="D39" s="575"/>
      <c r="E39" s="575"/>
      <c r="F39" s="575"/>
      <c r="G39" s="575"/>
      <c r="H39" s="575"/>
      <c r="I39" s="575"/>
      <c r="J39" s="575"/>
      <c r="K39" s="575"/>
      <c r="L39" s="575"/>
      <c r="M39" s="42"/>
      <c r="Z39" s="101"/>
      <c r="AA39" s="382"/>
      <c r="AB39" s="553"/>
      <c r="AC39" s="553"/>
      <c r="AD39" s="553"/>
      <c r="AE39" s="553"/>
      <c r="AF39" s="553"/>
      <c r="AG39" s="553"/>
      <c r="AH39" s="553"/>
      <c r="AI39" s="553"/>
      <c r="AK39" s="101"/>
      <c r="AL39" s="283"/>
      <c r="AM39" s="283"/>
      <c r="AN39" s="283"/>
      <c r="AO39" s="283"/>
      <c r="AP39" s="283"/>
      <c r="AQ39" s="283"/>
      <c r="AR39" s="283"/>
      <c r="AS39" s="283"/>
      <c r="AT39" s="283"/>
      <c r="AU39" s="283"/>
      <c r="AV39" s="283"/>
      <c r="AW39" s="283"/>
      <c r="AX39" s="282"/>
      <c r="AY39" s="283"/>
    </row>
    <row r="40" spans="2:51" s="176" customFormat="1" x14ac:dyDescent="0.3">
      <c r="C40" s="575"/>
      <c r="D40" s="575"/>
      <c r="E40" s="575"/>
      <c r="F40" s="575"/>
      <c r="G40" s="575"/>
      <c r="H40" s="575"/>
      <c r="I40" s="575"/>
      <c r="J40" s="575"/>
      <c r="K40" s="575"/>
      <c r="L40" s="575"/>
      <c r="M40" s="42"/>
      <c r="O40" s="167" t="s">
        <v>306</v>
      </c>
      <c r="Z40" s="101"/>
      <c r="AA40" s="382"/>
      <c r="AB40" s="547" t="s">
        <v>789</v>
      </c>
      <c r="AC40" s="549" t="s">
        <v>316</v>
      </c>
      <c r="AD40" s="103" t="s">
        <v>310</v>
      </c>
      <c r="AE40" s="104" t="s">
        <v>308</v>
      </c>
      <c r="AF40" s="104" t="s">
        <v>317</v>
      </c>
      <c r="AG40" s="104" t="s">
        <v>314</v>
      </c>
      <c r="AH40" s="104" t="s">
        <v>314</v>
      </c>
      <c r="AI40" s="554" t="s">
        <v>790</v>
      </c>
      <c r="AJ40" s="382"/>
      <c r="AK40" s="101"/>
      <c r="AL40" s="283"/>
      <c r="AM40" s="270" t="s">
        <v>625</v>
      </c>
      <c r="AN40" s="270"/>
      <c r="AO40" s="270"/>
      <c r="AP40" s="270"/>
      <c r="AQ40" s="270"/>
      <c r="AR40" s="270"/>
      <c r="AS40" s="270"/>
      <c r="AT40" s="270"/>
      <c r="AU40" s="270"/>
      <c r="AV40" s="270"/>
      <c r="AW40" s="270"/>
      <c r="AX40" s="283"/>
      <c r="AY40" s="283"/>
    </row>
    <row r="41" spans="2:51" s="176" customFormat="1" x14ac:dyDescent="0.3">
      <c r="C41" s="575"/>
      <c r="D41" s="575"/>
      <c r="E41" s="575"/>
      <c r="F41" s="575"/>
      <c r="G41" s="575"/>
      <c r="H41" s="575"/>
      <c r="I41" s="575"/>
      <c r="J41" s="575"/>
      <c r="K41" s="575"/>
      <c r="L41" s="575"/>
      <c r="M41" s="42"/>
      <c r="Z41" s="101"/>
      <c r="AA41" s="382"/>
      <c r="AB41" s="548"/>
      <c r="AC41" s="549"/>
      <c r="AD41" s="105" t="s">
        <v>311</v>
      </c>
      <c r="AE41" s="106" t="s">
        <v>309</v>
      </c>
      <c r="AF41" s="106" t="s">
        <v>313</v>
      </c>
      <c r="AG41" s="106" t="s">
        <v>310</v>
      </c>
      <c r="AH41" s="106" t="s">
        <v>315</v>
      </c>
      <c r="AI41" s="555"/>
      <c r="AJ41" s="382"/>
      <c r="AK41" s="101"/>
      <c r="AL41" s="283"/>
      <c r="AM41" s="617" t="s">
        <v>626</v>
      </c>
      <c r="AN41" s="617"/>
      <c r="AO41" s="617"/>
      <c r="AP41" s="617"/>
      <c r="AQ41" s="617"/>
      <c r="AR41" s="617"/>
      <c r="AS41" s="617"/>
      <c r="AT41" s="617"/>
      <c r="AU41" s="617"/>
      <c r="AV41" s="617"/>
      <c r="AW41" s="617"/>
      <c r="AX41" s="283"/>
      <c r="AY41" s="283"/>
    </row>
    <row r="42" spans="2:51" x14ac:dyDescent="0.3">
      <c r="C42" s="575"/>
      <c r="D42" s="575"/>
      <c r="E42" s="575"/>
      <c r="F42" s="575"/>
      <c r="G42" s="575"/>
      <c r="H42" s="575"/>
      <c r="I42" s="575"/>
      <c r="J42" s="575"/>
      <c r="K42" s="575"/>
      <c r="L42" s="575"/>
      <c r="M42" s="42"/>
      <c r="O42" s="73" t="s">
        <v>16</v>
      </c>
      <c r="P42" s="179" t="s">
        <v>307</v>
      </c>
      <c r="Q42" s="176"/>
      <c r="R42" s="176"/>
      <c r="S42" s="176"/>
      <c r="T42" s="176"/>
      <c r="U42" s="176"/>
      <c r="V42" s="176"/>
      <c r="W42" s="176"/>
      <c r="X42" s="176"/>
      <c r="Z42" s="101"/>
      <c r="AA42" s="382"/>
      <c r="AB42" s="383" t="s">
        <v>868</v>
      </c>
      <c r="AC42" s="383" t="s">
        <v>864</v>
      </c>
      <c r="AD42" s="78" t="s">
        <v>315</v>
      </c>
      <c r="AE42" s="383">
        <v>15</v>
      </c>
      <c r="AF42" s="383">
        <v>30</v>
      </c>
      <c r="AG42" s="383">
        <v>50</v>
      </c>
      <c r="AH42" s="383">
        <v>50</v>
      </c>
      <c r="AI42" s="382"/>
      <c r="AK42" s="101"/>
      <c r="AL42" s="283"/>
      <c r="AM42" s="283"/>
      <c r="AN42" s="283"/>
      <c r="AO42" s="283"/>
      <c r="AP42" s="283"/>
      <c r="AQ42" s="283"/>
      <c r="AR42" s="283"/>
      <c r="AS42" s="283"/>
      <c r="AT42" s="283"/>
      <c r="AU42" s="283"/>
      <c r="AV42" s="283"/>
      <c r="AW42" s="283"/>
      <c r="AX42" s="283"/>
      <c r="AY42" s="283"/>
    </row>
    <row r="43" spans="2:51" x14ac:dyDescent="0.3">
      <c r="C43" s="3"/>
      <c r="M43" s="42"/>
      <c r="O43" s="179"/>
      <c r="P43" s="580" t="s">
        <v>485</v>
      </c>
      <c r="Q43" s="581"/>
      <c r="R43" s="581"/>
      <c r="S43" s="581"/>
      <c r="T43" s="581"/>
      <c r="U43" s="581"/>
      <c r="V43" s="581"/>
      <c r="W43" s="176"/>
      <c r="X43" s="176"/>
      <c r="Z43" s="101"/>
      <c r="AA43" s="382"/>
      <c r="AB43" s="383" t="s">
        <v>869</v>
      </c>
      <c r="AC43" s="383" t="s">
        <v>870</v>
      </c>
      <c r="AD43" s="78" t="s">
        <v>315</v>
      </c>
      <c r="AE43" s="383">
        <v>12</v>
      </c>
      <c r="AF43" s="383">
        <v>10</v>
      </c>
      <c r="AG43" s="383"/>
      <c r="AH43" s="383">
        <v>100</v>
      </c>
      <c r="AI43" s="382"/>
      <c r="AK43" s="101"/>
      <c r="AL43" s="283"/>
      <c r="AM43" s="283"/>
      <c r="AN43" s="618" t="s">
        <v>627</v>
      </c>
      <c r="AO43" s="618"/>
      <c r="AP43" s="618"/>
      <c r="AQ43" s="618"/>
      <c r="AR43" s="284" t="s">
        <v>628</v>
      </c>
      <c r="AS43" s="284" t="s">
        <v>629</v>
      </c>
      <c r="AT43" s="283"/>
      <c r="AU43" s="283"/>
      <c r="AV43" s="283"/>
      <c r="AW43" s="283"/>
      <c r="AX43" s="283"/>
      <c r="AY43" s="283"/>
    </row>
    <row r="44" spans="2:51" s="176" customFormat="1" x14ac:dyDescent="0.3">
      <c r="B44" s="10" t="s">
        <v>21</v>
      </c>
      <c r="C44" s="522" t="s">
        <v>507</v>
      </c>
      <c r="D44" s="522"/>
      <c r="E44" s="522"/>
      <c r="F44" s="522"/>
      <c r="G44" s="522"/>
      <c r="H44" s="522"/>
      <c r="I44" s="522"/>
      <c r="J44" s="522"/>
      <c r="K44" s="522"/>
      <c r="L44" s="522"/>
      <c r="M44" s="42"/>
      <c r="O44" s="179"/>
      <c r="P44" s="566" t="s">
        <v>488</v>
      </c>
      <c r="Q44" s="577"/>
      <c r="R44" s="577"/>
      <c r="S44" s="577"/>
      <c r="T44" s="577"/>
      <c r="U44" s="577"/>
      <c r="V44" s="582"/>
      <c r="W44" s="75" t="s">
        <v>803</v>
      </c>
      <c r="X44" s="186" t="str">
        <f>IF(W44="", " &lt;=== Select from drop down list","")</f>
        <v/>
      </c>
      <c r="Z44" s="101"/>
      <c r="AA44" s="382"/>
      <c r="AB44" s="383" t="s">
        <v>871</v>
      </c>
      <c r="AC44" s="383" t="s">
        <v>872</v>
      </c>
      <c r="AD44" s="78" t="s">
        <v>315</v>
      </c>
      <c r="AE44" s="383">
        <v>5</v>
      </c>
      <c r="AF44" s="383">
        <v>5</v>
      </c>
      <c r="AG44" s="383"/>
      <c r="AH44" s="383">
        <v>100</v>
      </c>
      <c r="AI44" s="382"/>
      <c r="AJ44" s="382"/>
      <c r="AK44" s="101"/>
      <c r="AL44" s="283"/>
      <c r="AM44" s="283"/>
      <c r="AN44" s="556" t="s">
        <v>630</v>
      </c>
      <c r="AO44" s="556"/>
      <c r="AP44" s="283"/>
      <c r="AQ44" s="283"/>
      <c r="AR44" s="283"/>
      <c r="AS44" s="283" t="s">
        <v>631</v>
      </c>
      <c r="AT44" s="283"/>
      <c r="AU44" s="283"/>
      <c r="AV44" s="283"/>
      <c r="AW44" s="283"/>
      <c r="AX44" s="283"/>
      <c r="AY44" s="283"/>
    </row>
    <row r="45" spans="2:51" x14ac:dyDescent="0.3">
      <c r="C45" s="574" t="s">
        <v>506</v>
      </c>
      <c r="D45" s="574"/>
      <c r="E45" s="574"/>
      <c r="F45" s="574"/>
      <c r="G45" s="574"/>
      <c r="H45" s="574"/>
      <c r="I45" s="574"/>
      <c r="J45" s="574"/>
      <c r="K45" s="574"/>
      <c r="L45" s="574"/>
      <c r="M45" s="42"/>
      <c r="O45" s="179"/>
      <c r="P45" s="179"/>
      <c r="Q45" s="179" t="s">
        <v>230</v>
      </c>
      <c r="R45" s="176"/>
      <c r="S45" s="176"/>
      <c r="T45" s="75" t="s">
        <v>803</v>
      </c>
      <c r="U45" s="186" t="str">
        <f>IF(T45="", " &lt;=== Select from drop down list","")</f>
        <v/>
      </c>
      <c r="V45" s="176"/>
      <c r="W45" s="176"/>
      <c r="X45" s="176"/>
      <c r="Z45" s="101"/>
      <c r="AA45" s="382"/>
      <c r="AB45" s="383"/>
      <c r="AC45" s="383"/>
      <c r="AD45" s="78"/>
      <c r="AE45" s="383"/>
      <c r="AF45" s="383"/>
      <c r="AG45" s="383"/>
      <c r="AH45" s="383"/>
      <c r="AI45" s="382"/>
      <c r="AK45" s="101"/>
      <c r="AL45" s="283"/>
      <c r="AM45" s="283"/>
      <c r="AN45" s="283"/>
      <c r="AO45" s="283"/>
      <c r="AP45" s="283"/>
      <c r="AQ45" s="283"/>
      <c r="AR45" s="283"/>
      <c r="AS45" s="283" t="s">
        <v>2</v>
      </c>
      <c r="AT45" s="283"/>
      <c r="AU45" s="283"/>
      <c r="AV45" s="283"/>
      <c r="AW45" s="283"/>
      <c r="AX45" s="283"/>
      <c r="AY45" s="283"/>
    </row>
    <row r="46" spans="2:51" x14ac:dyDescent="0.3">
      <c r="C46" s="575" t="s">
        <v>850</v>
      </c>
      <c r="D46" s="575"/>
      <c r="E46" s="575"/>
      <c r="F46" s="575"/>
      <c r="G46" s="575"/>
      <c r="H46" s="575"/>
      <c r="I46" s="575"/>
      <c r="J46" s="575"/>
      <c r="K46" s="575"/>
      <c r="L46" s="575"/>
      <c r="M46" s="42"/>
      <c r="O46" s="176"/>
      <c r="P46" s="176"/>
      <c r="Q46" s="176"/>
      <c r="R46" s="176"/>
      <c r="S46" s="176"/>
      <c r="T46" s="176"/>
      <c r="U46" s="176"/>
      <c r="V46" s="176"/>
      <c r="W46" s="176"/>
      <c r="X46" s="176"/>
      <c r="Z46" s="101"/>
      <c r="AA46" s="382"/>
      <c r="AB46" s="383"/>
      <c r="AC46" s="383"/>
      <c r="AD46" s="78"/>
      <c r="AE46" s="383"/>
      <c r="AF46" s="383"/>
      <c r="AG46" s="383"/>
      <c r="AH46" s="383"/>
      <c r="AI46" s="382"/>
      <c r="AK46" s="101"/>
      <c r="AL46" s="283"/>
      <c r="AM46" s="283"/>
      <c r="AN46" s="283"/>
      <c r="AO46" s="283"/>
      <c r="AP46" s="283"/>
      <c r="AQ46" s="283"/>
      <c r="AR46" s="283"/>
      <c r="AS46" s="283" t="s">
        <v>632</v>
      </c>
      <c r="AT46" s="283"/>
      <c r="AU46" s="283"/>
      <c r="AV46" s="283"/>
      <c r="AW46" s="283"/>
      <c r="AX46" s="283"/>
      <c r="AY46" s="283"/>
    </row>
    <row r="47" spans="2:51" s="176" customFormat="1" x14ac:dyDescent="0.3">
      <c r="C47" s="575"/>
      <c r="D47" s="575"/>
      <c r="E47" s="575"/>
      <c r="F47" s="575"/>
      <c r="G47" s="575"/>
      <c r="H47" s="575"/>
      <c r="I47" s="575"/>
      <c r="J47" s="575"/>
      <c r="K47" s="575"/>
      <c r="L47" s="575"/>
      <c r="M47" s="42"/>
      <c r="O47" s="73" t="s">
        <v>17</v>
      </c>
      <c r="P47" s="522" t="s">
        <v>486</v>
      </c>
      <c r="Q47" s="522"/>
      <c r="R47" s="522"/>
      <c r="S47" s="522"/>
      <c r="T47" s="522"/>
      <c r="U47" s="522"/>
      <c r="V47" s="522"/>
      <c r="Z47" s="101"/>
      <c r="AA47" s="382"/>
      <c r="AB47" s="383"/>
      <c r="AC47" s="383"/>
      <c r="AD47" s="78"/>
      <c r="AE47" s="383"/>
      <c r="AF47" s="383"/>
      <c r="AG47" s="383"/>
      <c r="AH47" s="383"/>
      <c r="AI47" s="382"/>
      <c r="AJ47" s="382"/>
      <c r="AK47" s="101"/>
      <c r="AL47" s="283"/>
      <c r="AM47" s="283"/>
      <c r="AN47" s="283"/>
      <c r="AO47" s="283"/>
      <c r="AP47" s="283"/>
      <c r="AQ47" s="283"/>
      <c r="AR47" s="283"/>
      <c r="AS47" s="283"/>
      <c r="AT47" s="283"/>
      <c r="AU47" s="283"/>
      <c r="AV47" s="283"/>
      <c r="AW47" s="283"/>
      <c r="AX47" s="283"/>
      <c r="AY47" s="283"/>
    </row>
    <row r="48" spans="2:51" s="176" customFormat="1" x14ac:dyDescent="0.3">
      <c r="C48" s="575"/>
      <c r="D48" s="575"/>
      <c r="E48" s="575"/>
      <c r="F48" s="575"/>
      <c r="G48" s="575"/>
      <c r="H48" s="575"/>
      <c r="I48" s="575"/>
      <c r="J48" s="575"/>
      <c r="K48" s="575"/>
      <c r="L48" s="575"/>
      <c r="M48" s="42"/>
      <c r="O48" s="179"/>
      <c r="P48" s="577" t="s">
        <v>487</v>
      </c>
      <c r="Q48" s="577"/>
      <c r="R48" s="577"/>
      <c r="S48" s="577"/>
      <c r="T48" s="577"/>
      <c r="U48" s="577"/>
      <c r="V48" s="577"/>
      <c r="W48" s="75" t="s">
        <v>803</v>
      </c>
      <c r="X48" s="186" t="str">
        <f>IF(W48="", " &lt;=== Select from drop down list","")</f>
        <v/>
      </c>
      <c r="Z48" s="101"/>
      <c r="AA48" s="382"/>
      <c r="AB48" s="383"/>
      <c r="AC48" s="383"/>
      <c r="AD48" s="78"/>
      <c r="AE48" s="383"/>
      <c r="AF48" s="383"/>
      <c r="AG48" s="383"/>
      <c r="AH48" s="383"/>
      <c r="AI48" s="382"/>
      <c r="AJ48" s="382"/>
      <c r="AK48" s="101"/>
      <c r="AL48" s="283"/>
      <c r="AM48" s="283"/>
      <c r="AN48" s="271" t="s">
        <v>438</v>
      </c>
      <c r="AO48" s="271"/>
      <c r="AP48" s="283"/>
      <c r="AQ48" s="283"/>
      <c r="AR48" s="283"/>
      <c r="AS48" s="557"/>
      <c r="AT48" s="558"/>
      <c r="AU48" s="558"/>
      <c r="AV48" s="558"/>
      <c r="AW48" s="559"/>
      <c r="AX48" s="283"/>
      <c r="AY48" s="283"/>
    </row>
    <row r="49" spans="1:51" s="176" customFormat="1" x14ac:dyDescent="0.3">
      <c r="C49" s="575"/>
      <c r="D49" s="575"/>
      <c r="E49" s="575"/>
      <c r="F49" s="575"/>
      <c r="G49" s="575"/>
      <c r="H49" s="575"/>
      <c r="I49" s="575"/>
      <c r="J49" s="575"/>
      <c r="K49" s="575"/>
      <c r="L49" s="575"/>
      <c r="M49" s="42"/>
      <c r="Q49" s="179" t="s">
        <v>230</v>
      </c>
      <c r="T49" s="75" t="s">
        <v>803</v>
      </c>
      <c r="U49" s="186" t="str">
        <f>IF(T49="", " &lt;=== Select from drop down list","")</f>
        <v/>
      </c>
      <c r="Z49" s="101"/>
      <c r="AA49" s="382"/>
      <c r="AB49" s="383"/>
      <c r="AC49" s="383"/>
      <c r="AD49" s="78"/>
      <c r="AE49" s="383"/>
      <c r="AF49" s="383"/>
      <c r="AG49" s="383"/>
      <c r="AH49" s="383"/>
      <c r="AI49" s="382"/>
      <c r="AJ49" s="382"/>
      <c r="AK49" s="101"/>
      <c r="AL49" s="382"/>
      <c r="AM49" s="382"/>
      <c r="AN49" s="382"/>
      <c r="AO49" s="382"/>
      <c r="AP49" s="382"/>
      <c r="AQ49" s="382"/>
      <c r="AR49" s="382"/>
      <c r="AS49" s="382"/>
      <c r="AT49" s="382"/>
      <c r="AU49" s="382"/>
      <c r="AV49" s="382"/>
      <c r="AW49" s="382"/>
      <c r="AX49" s="382"/>
      <c r="AY49" s="382"/>
    </row>
    <row r="50" spans="1:51" x14ac:dyDescent="0.3">
      <c r="M50" s="42"/>
      <c r="O50" s="176"/>
      <c r="P50" s="176"/>
      <c r="Q50" s="176"/>
      <c r="R50" s="176"/>
      <c r="S50" s="176"/>
      <c r="T50" s="176"/>
      <c r="U50" s="176"/>
      <c r="V50" s="176"/>
      <c r="W50" s="176"/>
      <c r="X50" s="176"/>
      <c r="Z50" s="101"/>
      <c r="AA50" s="382"/>
      <c r="AB50" s="383"/>
      <c r="AC50" s="383"/>
      <c r="AD50" s="78"/>
      <c r="AE50" s="383"/>
      <c r="AF50" s="383"/>
      <c r="AG50" s="383"/>
      <c r="AH50" s="383"/>
      <c r="AI50" s="382"/>
      <c r="AK50" s="101"/>
      <c r="AL50" s="283"/>
      <c r="AM50" s="283"/>
      <c r="AN50" s="283"/>
      <c r="AO50" s="283"/>
      <c r="AP50" s="283"/>
      <c r="AQ50" s="283"/>
      <c r="AR50" s="283"/>
      <c r="AS50" s="283"/>
      <c r="AT50" s="283"/>
      <c r="AU50" s="283"/>
      <c r="AV50" s="283"/>
      <c r="AW50" s="283"/>
      <c r="AX50" s="283"/>
      <c r="AY50" s="283"/>
    </row>
    <row r="51" spans="1:51" x14ac:dyDescent="0.3">
      <c r="B51" s="35"/>
      <c r="M51" s="42"/>
      <c r="O51" s="73" t="s">
        <v>18</v>
      </c>
      <c r="P51" s="578" t="s">
        <v>489</v>
      </c>
      <c r="Q51" s="579"/>
      <c r="R51" s="579"/>
      <c r="S51" s="579"/>
      <c r="T51" s="579"/>
      <c r="U51" s="579"/>
      <c r="V51" s="579"/>
      <c r="W51" s="176"/>
      <c r="X51" s="176"/>
      <c r="Z51" s="101"/>
      <c r="AA51" s="382"/>
      <c r="AB51" s="383"/>
      <c r="AC51" s="383"/>
      <c r="AD51" s="78"/>
      <c r="AE51" s="383"/>
      <c r="AF51" s="383"/>
      <c r="AG51" s="383"/>
      <c r="AH51" s="383"/>
      <c r="AI51" s="382"/>
      <c r="AK51" s="101"/>
      <c r="AL51" s="374"/>
      <c r="AM51" s="252" t="s">
        <v>690</v>
      </c>
      <c r="AN51" s="252"/>
      <c r="AO51" s="252"/>
      <c r="AP51" s="252"/>
      <c r="AQ51" s="252"/>
      <c r="AR51" s="252"/>
      <c r="AS51" s="252"/>
      <c r="AT51" s="252"/>
      <c r="AU51" s="374"/>
      <c r="AV51" s="374"/>
      <c r="AW51" s="374"/>
      <c r="AX51" s="374"/>
      <c r="AY51" s="374"/>
    </row>
    <row r="52" spans="1:51" x14ac:dyDescent="0.3">
      <c r="D52" s="264"/>
      <c r="E52" s="264"/>
      <c r="F52" s="264"/>
      <c r="G52" s="264"/>
      <c r="M52" s="42"/>
      <c r="O52" s="179"/>
      <c r="P52" s="566" t="s">
        <v>490</v>
      </c>
      <c r="Q52" s="566"/>
      <c r="R52" s="566"/>
      <c r="S52" s="566"/>
      <c r="T52" s="566"/>
      <c r="U52" s="176"/>
      <c r="V52" s="176"/>
      <c r="W52" s="75" t="s">
        <v>803</v>
      </c>
      <c r="X52" s="186" t="str">
        <f>IF(W52="", " &lt;=== Select from drop down list","")</f>
        <v/>
      </c>
      <c r="Z52" s="101"/>
      <c r="AA52" s="382"/>
      <c r="AB52" s="383"/>
      <c r="AC52" s="383"/>
      <c r="AD52" s="78"/>
      <c r="AE52" s="383"/>
      <c r="AF52" s="383"/>
      <c r="AG52" s="383"/>
      <c r="AH52" s="383"/>
      <c r="AI52" s="382"/>
      <c r="AK52" s="101"/>
      <c r="AL52" s="374"/>
      <c r="AM52" s="377" t="s">
        <v>782</v>
      </c>
      <c r="AN52" s="378"/>
      <c r="AO52" s="378"/>
      <c r="AP52" s="378"/>
      <c r="AQ52" s="378"/>
      <c r="AR52" s="378"/>
      <c r="AS52" s="378"/>
      <c r="AT52" s="378"/>
      <c r="AU52" s="379"/>
      <c r="AV52" s="375"/>
      <c r="AW52" s="375"/>
      <c r="AX52" s="374"/>
      <c r="AY52" s="374"/>
    </row>
    <row r="53" spans="1:51" x14ac:dyDescent="0.3">
      <c r="A53" s="165"/>
      <c r="B53" s="166"/>
      <c r="C53" s="172"/>
      <c r="D53" s="165"/>
      <c r="E53" s="165"/>
      <c r="F53" s="165"/>
      <c r="G53" s="264"/>
      <c r="H53" s="264"/>
      <c r="I53" s="264"/>
      <c r="J53" s="264"/>
      <c r="K53" s="264"/>
      <c r="L53" s="165"/>
      <c r="M53" s="42"/>
      <c r="O53" s="179"/>
      <c r="P53" s="181"/>
      <c r="Q53" s="179" t="s">
        <v>230</v>
      </c>
      <c r="R53" s="176"/>
      <c r="S53" s="176"/>
      <c r="T53" s="75" t="s">
        <v>803</v>
      </c>
      <c r="U53" s="186" t="str">
        <f>IF(T53="", " &lt;=== Select from drop down list","")</f>
        <v/>
      </c>
      <c r="V53" s="180"/>
      <c r="W53" s="176"/>
      <c r="X53" s="176"/>
      <c r="Z53" s="101"/>
      <c r="AA53" s="382"/>
      <c r="AB53" s="383"/>
      <c r="AC53" s="383"/>
      <c r="AD53" s="78"/>
      <c r="AE53" s="383"/>
      <c r="AF53" s="383"/>
      <c r="AG53" s="383"/>
      <c r="AH53" s="383"/>
      <c r="AI53" s="382"/>
      <c r="AK53" s="101"/>
      <c r="AL53" s="283"/>
      <c r="AM53" s="376"/>
      <c r="AN53" s="556" t="s">
        <v>781</v>
      </c>
      <c r="AO53" s="556"/>
      <c r="AP53" s="556"/>
      <c r="AQ53" s="556"/>
      <c r="AR53" s="556"/>
      <c r="AS53" s="252"/>
      <c r="AT53" s="252"/>
      <c r="AU53" s="283"/>
      <c r="AV53" s="375"/>
      <c r="AW53" s="375"/>
      <c r="AX53" s="283"/>
      <c r="AY53" s="283"/>
    </row>
    <row r="54" spans="1:51" s="165" customFormat="1" x14ac:dyDescent="0.3">
      <c r="A54"/>
      <c r="B54" s="570" t="s">
        <v>229</v>
      </c>
      <c r="C54" s="570"/>
      <c r="D54" s="570"/>
      <c r="E54" s="570"/>
      <c r="F54" s="19"/>
      <c r="G54"/>
      <c r="H54"/>
      <c r="I54"/>
      <c r="J54"/>
      <c r="K54"/>
      <c r="L54"/>
      <c r="M54" s="42"/>
      <c r="O54" s="179"/>
      <c r="P54" s="179"/>
      <c r="Q54" s="176"/>
      <c r="R54" s="176"/>
      <c r="S54" s="176"/>
      <c r="T54" s="176"/>
      <c r="U54" s="176"/>
      <c r="V54" s="176"/>
      <c r="W54" s="176"/>
      <c r="X54" s="176"/>
      <c r="Y54"/>
      <c r="Z54" s="101"/>
      <c r="AA54" s="382"/>
      <c r="AB54" s="383"/>
      <c r="AC54" s="383"/>
      <c r="AD54" s="78"/>
      <c r="AE54" s="383"/>
      <c r="AF54" s="383"/>
      <c r="AG54" s="383"/>
      <c r="AH54" s="383"/>
      <c r="AI54" s="382"/>
      <c r="AJ54" s="382"/>
      <c r="AK54" s="101"/>
      <c r="AL54" s="374"/>
      <c r="AM54" s="374"/>
      <c r="AN54" s="374"/>
      <c r="AO54" s="374"/>
      <c r="AP54" s="374"/>
      <c r="AQ54" s="374"/>
      <c r="AR54" s="374"/>
      <c r="AS54" s="374"/>
      <c r="AT54" s="374"/>
      <c r="AU54" s="374"/>
      <c r="AV54" s="374"/>
      <c r="AW54" s="374"/>
      <c r="AX54" s="374"/>
      <c r="AY54" s="374"/>
    </row>
    <row r="55" spans="1:51" s="165" customFormat="1" x14ac:dyDescent="0.3">
      <c r="A55"/>
      <c r="B55"/>
      <c r="C55"/>
      <c r="D55"/>
      <c r="E55"/>
      <c r="F55"/>
      <c r="G55"/>
      <c r="H55"/>
      <c r="I55"/>
      <c r="J55"/>
      <c r="K55"/>
      <c r="L55"/>
      <c r="M55" s="42"/>
      <c r="O55" s="73" t="s">
        <v>19</v>
      </c>
      <c r="P55" s="522" t="s">
        <v>491</v>
      </c>
      <c r="Q55" s="522"/>
      <c r="R55" s="522"/>
      <c r="S55" s="522"/>
      <c r="T55" s="522"/>
      <c r="U55" s="522"/>
      <c r="V55" s="522"/>
      <c r="W55" s="176"/>
      <c r="X55" s="176"/>
      <c r="Y55"/>
      <c r="Z55" s="101"/>
      <c r="AA55" s="382"/>
      <c r="AB55" s="383"/>
      <c r="AC55" s="383"/>
      <c r="AD55" s="78"/>
      <c r="AE55" s="383"/>
      <c r="AF55" s="383"/>
      <c r="AG55" s="383"/>
      <c r="AH55" s="383"/>
      <c r="AI55" s="382"/>
      <c r="AJ55" s="382"/>
      <c r="AK55" s="101"/>
      <c r="AL55" s="374"/>
      <c r="AM55" s="374"/>
      <c r="AN55" s="374"/>
      <c r="AO55" s="374" t="s">
        <v>633</v>
      </c>
      <c r="AP55" s="560"/>
      <c r="AQ55" s="561"/>
      <c r="AR55" s="561"/>
      <c r="AS55" s="562"/>
      <c r="AT55" s="374"/>
      <c r="AU55" s="374"/>
      <c r="AV55" s="374"/>
      <c r="AW55" s="374"/>
      <c r="AX55" s="374"/>
      <c r="AY55" s="374"/>
    </row>
    <row r="56" spans="1:51" s="165" customFormat="1" x14ac:dyDescent="0.3">
      <c r="A56"/>
      <c r="B56" s="10" t="s">
        <v>16</v>
      </c>
      <c r="C56" s="460" t="s">
        <v>235</v>
      </c>
      <c r="D56" s="460"/>
      <c r="E56" s="460"/>
      <c r="F56" s="460"/>
      <c r="G56" s="460"/>
      <c r="H56" s="460"/>
      <c r="I56" s="460"/>
      <c r="J56"/>
      <c r="K56"/>
      <c r="L56"/>
      <c r="M56" s="42"/>
      <c r="O56" s="176"/>
      <c r="P56" s="577" t="s">
        <v>492</v>
      </c>
      <c r="Q56" s="577"/>
      <c r="R56" s="577"/>
      <c r="S56" s="577"/>
      <c r="T56" s="577"/>
      <c r="U56" s="577"/>
      <c r="V56" s="577"/>
      <c r="W56" s="75" t="s">
        <v>803</v>
      </c>
      <c r="X56" s="186" t="str">
        <f>IF(W56="", " &lt;=== Select from drop down list","")</f>
        <v/>
      </c>
      <c r="Y56"/>
      <c r="Z56" s="101"/>
      <c r="AA56" s="382"/>
      <c r="AB56" s="383"/>
      <c r="AC56" s="383"/>
      <c r="AD56" s="78"/>
      <c r="AE56" s="383"/>
      <c r="AF56" s="383"/>
      <c r="AG56" s="383"/>
      <c r="AH56" s="383"/>
      <c r="AI56" s="382"/>
      <c r="AJ56" s="382"/>
      <c r="AK56" s="101"/>
      <c r="AL56" s="382"/>
      <c r="AM56" s="382"/>
      <c r="AN56" s="382"/>
      <c r="AO56" s="382"/>
      <c r="AP56" s="382"/>
      <c r="AQ56" s="382"/>
      <c r="AR56" s="382"/>
      <c r="AS56" s="382"/>
      <c r="AT56" s="382"/>
      <c r="AU56" s="382"/>
      <c r="AV56" s="382"/>
      <c r="AW56" s="382"/>
      <c r="AX56" s="382"/>
      <c r="AY56" s="382"/>
    </row>
    <row r="57" spans="1:51" x14ac:dyDescent="0.3">
      <c r="C57" s="494" t="s">
        <v>236</v>
      </c>
      <c r="D57" s="494"/>
      <c r="E57" s="494"/>
      <c r="F57" s="494"/>
      <c r="G57" s="494"/>
      <c r="H57" s="494"/>
      <c r="J57" s="75" t="s">
        <v>803</v>
      </c>
      <c r="K57" s="11" t="str">
        <f>IF(J57="", " &lt;=== Select from drop down list","")</f>
        <v/>
      </c>
      <c r="M57" s="42"/>
      <c r="O57" s="179"/>
      <c r="P57" s="176"/>
      <c r="Q57" s="179" t="s">
        <v>230</v>
      </c>
      <c r="R57" s="176"/>
      <c r="S57" s="176"/>
      <c r="T57" s="75" t="s">
        <v>803</v>
      </c>
      <c r="U57" s="186" t="str">
        <f>IF(T57="", " &lt;=== Select from drop down list","")</f>
        <v/>
      </c>
      <c r="V57" s="176"/>
      <c r="W57" s="176"/>
      <c r="X57" s="176"/>
      <c r="Z57" s="101"/>
      <c r="AA57" s="382"/>
      <c r="AB57" s="383"/>
      <c r="AC57" s="383"/>
      <c r="AD57" s="78"/>
      <c r="AE57" s="383"/>
      <c r="AF57" s="383"/>
      <c r="AG57" s="383"/>
      <c r="AH57" s="383"/>
      <c r="AI57" s="382"/>
      <c r="AK57" s="101"/>
      <c r="AL57" s="283"/>
      <c r="AM57" s="283"/>
      <c r="AN57" s="283"/>
      <c r="AO57" s="283"/>
      <c r="AP57" s="283"/>
      <c r="AQ57" s="283"/>
      <c r="AR57" s="283"/>
      <c r="AS57" s="283"/>
      <c r="AT57" s="283"/>
      <c r="AU57" s="283"/>
      <c r="AV57" s="283"/>
      <c r="AW57" s="283"/>
      <c r="AX57" s="283"/>
      <c r="AY57" s="283"/>
    </row>
    <row r="58" spans="1:51" x14ac:dyDescent="0.3">
      <c r="D58" t="s">
        <v>230</v>
      </c>
      <c r="G58" s="75" t="s">
        <v>803</v>
      </c>
      <c r="H58" s="11" t="str">
        <f>IF(G58="", " &lt;=== Select from drop down list","")</f>
        <v/>
      </c>
      <c r="I58" s="11"/>
      <c r="M58" s="42"/>
      <c r="O58" s="179"/>
      <c r="P58" s="179"/>
      <c r="Q58" s="176"/>
      <c r="R58" s="176"/>
      <c r="S58" s="176"/>
      <c r="T58" s="176"/>
      <c r="U58" s="176"/>
      <c r="V58" s="176"/>
      <c r="W58" s="176"/>
      <c r="X58" s="176"/>
      <c r="Z58" s="101"/>
      <c r="AA58" s="382"/>
      <c r="AB58" s="383"/>
      <c r="AC58" s="383"/>
      <c r="AD58" s="78"/>
      <c r="AE58" s="383"/>
      <c r="AF58" s="383"/>
      <c r="AG58" s="383"/>
      <c r="AH58" s="383"/>
      <c r="AI58" s="382"/>
      <c r="AK58" s="101"/>
      <c r="AL58" s="283"/>
      <c r="AM58" s="252" t="s">
        <v>691</v>
      </c>
      <c r="AN58" s="252"/>
      <c r="AO58" s="283"/>
      <c r="AP58" s="283"/>
      <c r="AQ58" s="283"/>
      <c r="AR58" s="283"/>
      <c r="AS58" s="283"/>
      <c r="AT58" s="283"/>
      <c r="AU58" s="283"/>
      <c r="AV58" s="283"/>
      <c r="AW58" s="283"/>
      <c r="AX58" s="283"/>
      <c r="AY58" s="283"/>
    </row>
    <row r="59" spans="1:51" x14ac:dyDescent="0.3">
      <c r="D59" s="5" t="str">
        <f>IF(G58="No","Who fulfills this responsibility?","")</f>
        <v/>
      </c>
      <c r="E59" s="5"/>
      <c r="F59" s="5"/>
      <c r="G59" s="469"/>
      <c r="H59" s="469"/>
      <c r="I59" s="469"/>
      <c r="J59" s="469"/>
      <c r="K59" s="469"/>
      <c r="M59" s="42"/>
      <c r="O59" s="73" t="s">
        <v>20</v>
      </c>
      <c r="P59" s="522" t="s">
        <v>493</v>
      </c>
      <c r="Q59" s="522"/>
      <c r="R59" s="522"/>
      <c r="S59" s="522"/>
      <c r="T59" s="522"/>
      <c r="U59" s="522"/>
      <c r="V59" s="522"/>
      <c r="W59" s="176"/>
      <c r="X59" s="176"/>
      <c r="Z59" s="101"/>
      <c r="AA59" s="382"/>
      <c r="AB59" s="383"/>
      <c r="AC59" s="383"/>
      <c r="AD59" s="78"/>
      <c r="AE59" s="383"/>
      <c r="AF59" s="383"/>
      <c r="AG59" s="383"/>
      <c r="AH59" s="383"/>
      <c r="AI59" s="382"/>
      <c r="AK59" s="101"/>
      <c r="AL59" s="374"/>
      <c r="AM59" s="377" t="s">
        <v>782</v>
      </c>
      <c r="AN59" s="378"/>
      <c r="AO59" s="378"/>
      <c r="AP59" s="378"/>
      <c r="AQ59" s="378"/>
      <c r="AR59" s="378"/>
      <c r="AS59" s="378"/>
      <c r="AT59" s="378"/>
      <c r="AU59" s="379"/>
      <c r="AV59" s="375"/>
      <c r="AW59" s="375"/>
      <c r="AX59" s="374"/>
      <c r="AY59" s="374"/>
    </row>
    <row r="60" spans="1:51" x14ac:dyDescent="0.3">
      <c r="M60" s="42"/>
      <c r="O60" s="176"/>
      <c r="P60" s="577" t="s">
        <v>494</v>
      </c>
      <c r="Q60" s="577"/>
      <c r="R60" s="577"/>
      <c r="S60" s="577"/>
      <c r="T60" s="577"/>
      <c r="U60" s="577"/>
      <c r="V60" s="577"/>
      <c r="W60" s="75" t="s">
        <v>803</v>
      </c>
      <c r="X60" s="186" t="str">
        <f>IF(W60="", " &lt;=== Select from drop down list","")</f>
        <v/>
      </c>
      <c r="Z60" s="101"/>
      <c r="AA60" s="382"/>
      <c r="AB60" s="383"/>
      <c r="AC60" s="383"/>
      <c r="AD60" s="78"/>
      <c r="AE60" s="383"/>
      <c r="AF60" s="383"/>
      <c r="AG60" s="383"/>
      <c r="AH60" s="383"/>
      <c r="AI60" s="382"/>
      <c r="AK60" s="101"/>
      <c r="AL60" s="374"/>
      <c r="AM60" s="376"/>
      <c r="AN60" s="556" t="s">
        <v>781</v>
      </c>
      <c r="AO60" s="556"/>
      <c r="AP60" s="556"/>
      <c r="AQ60" s="556"/>
      <c r="AR60" s="556"/>
      <c r="AS60" s="252"/>
      <c r="AT60" s="252"/>
      <c r="AU60" s="374"/>
      <c r="AV60" s="375"/>
      <c r="AW60" s="375"/>
      <c r="AX60" s="374"/>
      <c r="AY60" s="374"/>
    </row>
    <row r="61" spans="1:51" x14ac:dyDescent="0.3">
      <c r="B61" s="10" t="s">
        <v>17</v>
      </c>
      <c r="C61" s="3" t="s">
        <v>237</v>
      </c>
      <c r="J61" s="75" t="s">
        <v>803</v>
      </c>
      <c r="K61" s="11" t="str">
        <f>IF(J61="", " &lt;=== Select from drop down list","")</f>
        <v/>
      </c>
      <c r="M61" s="42"/>
      <c r="O61" s="179"/>
      <c r="P61" s="180"/>
      <c r="Q61" s="179" t="s">
        <v>230</v>
      </c>
      <c r="R61" s="176"/>
      <c r="S61" s="176"/>
      <c r="T61" s="75" t="s">
        <v>803</v>
      </c>
      <c r="U61" s="186" t="str">
        <f>IF(T61="", " &lt;=== Select from drop down list","")</f>
        <v/>
      </c>
      <c r="V61" s="180"/>
      <c r="W61" s="176"/>
      <c r="X61" s="176"/>
      <c r="Z61" s="101"/>
      <c r="AA61" s="382"/>
      <c r="AB61" s="383"/>
      <c r="AC61" s="383"/>
      <c r="AD61" s="78"/>
      <c r="AE61" s="383"/>
      <c r="AF61" s="383"/>
      <c r="AG61" s="383"/>
      <c r="AH61" s="383"/>
      <c r="AI61" s="382"/>
      <c r="AK61" s="101"/>
      <c r="AL61" s="374"/>
      <c r="AM61" s="374"/>
      <c r="AN61" s="374"/>
      <c r="AO61" s="374"/>
      <c r="AP61" s="374"/>
      <c r="AQ61" s="374"/>
      <c r="AR61" s="374"/>
      <c r="AS61" s="374"/>
      <c r="AT61" s="374"/>
      <c r="AU61" s="374"/>
      <c r="AV61" s="374"/>
      <c r="AW61" s="374"/>
      <c r="AX61" s="374"/>
      <c r="AY61" s="374"/>
    </row>
    <row r="62" spans="1:51" x14ac:dyDescent="0.3">
      <c r="D62" t="s">
        <v>230</v>
      </c>
      <c r="G62" s="75" t="s">
        <v>803</v>
      </c>
      <c r="H62" s="11" t="str">
        <f>IF(G62="", " &lt;=== Select from drop down list","")</f>
        <v/>
      </c>
      <c r="I62" s="11"/>
      <c r="M62" s="42"/>
      <c r="O62" s="179"/>
      <c r="P62" s="179"/>
      <c r="Q62" s="176"/>
      <c r="R62" s="176"/>
      <c r="S62" s="176"/>
      <c r="T62" s="176"/>
      <c r="U62" s="176"/>
      <c r="V62" s="176"/>
      <c r="W62" s="176"/>
      <c r="X62" s="176"/>
      <c r="Z62" s="101"/>
      <c r="AA62" s="176"/>
      <c r="AB62" s="176"/>
      <c r="AC62" s="176"/>
      <c r="AD62" s="176"/>
      <c r="AE62" s="176"/>
      <c r="AF62" s="176"/>
      <c r="AG62" s="176"/>
      <c r="AH62" s="176"/>
      <c r="AI62" s="176"/>
      <c r="AK62" s="101"/>
      <c r="AL62" s="283"/>
      <c r="AM62" s="283"/>
      <c r="AN62" s="283"/>
      <c r="AO62" s="283" t="s">
        <v>633</v>
      </c>
      <c r="AP62" s="560"/>
      <c r="AQ62" s="561"/>
      <c r="AR62" s="561"/>
      <c r="AS62" s="562"/>
      <c r="AT62" s="283"/>
      <c r="AU62" s="283"/>
      <c r="AV62" s="283"/>
      <c r="AW62" s="283"/>
      <c r="AX62" s="283"/>
      <c r="AY62" s="283"/>
    </row>
    <row r="63" spans="1:51" ht="14.4" customHeight="1" x14ac:dyDescent="0.3">
      <c r="D63" s="5" t="str">
        <f>IF(G62="No","Who fulfills this responsibility?","")</f>
        <v/>
      </c>
      <c r="E63" s="5"/>
      <c r="F63" s="5"/>
      <c r="G63" s="576"/>
      <c r="H63" s="576"/>
      <c r="I63" s="576"/>
      <c r="J63" s="576"/>
      <c r="K63" s="576"/>
      <c r="M63" s="42"/>
      <c r="O63" s="10" t="s">
        <v>21</v>
      </c>
      <c r="P63" s="522" t="s">
        <v>497</v>
      </c>
      <c r="Q63" s="522"/>
      <c r="R63" s="522"/>
      <c r="S63" s="522"/>
      <c r="T63" s="522"/>
      <c r="U63" s="522"/>
      <c r="V63" s="522"/>
      <c r="W63" s="75" t="s">
        <v>803</v>
      </c>
      <c r="X63" s="186" t="str">
        <f>IF(W63="", " &lt;=== Select from drop down list","")</f>
        <v/>
      </c>
      <c r="Z63" s="101"/>
      <c r="AK63" s="101"/>
      <c r="AL63" s="382"/>
      <c r="AM63" s="382"/>
      <c r="AN63" s="382"/>
      <c r="AO63" s="382"/>
      <c r="AP63" s="382"/>
      <c r="AQ63" s="382"/>
      <c r="AR63" s="382"/>
      <c r="AS63" s="382"/>
      <c r="AT63" s="382"/>
      <c r="AU63" s="382"/>
      <c r="AV63" s="382"/>
      <c r="AW63" s="382"/>
      <c r="AX63" s="382"/>
      <c r="AY63" s="382"/>
    </row>
    <row r="64" spans="1:51" ht="15" customHeight="1" x14ac:dyDescent="0.3">
      <c r="M64" s="42"/>
      <c r="O64" s="176"/>
      <c r="P64" s="176"/>
      <c r="Q64" s="179" t="s">
        <v>230</v>
      </c>
      <c r="R64" s="176"/>
      <c r="S64" s="176"/>
      <c r="T64" s="75" t="s">
        <v>803</v>
      </c>
      <c r="U64" s="186" t="str">
        <f>IF(T64="", " &lt;=== Select from drop down list","")</f>
        <v/>
      </c>
      <c r="V64" s="176"/>
      <c r="W64" s="176"/>
      <c r="X64" s="176"/>
      <c r="Z64" s="101"/>
      <c r="AK64" s="101"/>
      <c r="AL64" s="283"/>
      <c r="AM64" s="283"/>
      <c r="AN64" s="283"/>
      <c r="AO64" s="283"/>
      <c r="AP64" s="283"/>
      <c r="AQ64" s="283"/>
      <c r="AR64" s="283"/>
      <c r="AS64" s="283"/>
      <c r="AT64" s="283"/>
      <c r="AU64" s="283"/>
      <c r="AV64" s="283"/>
      <c r="AW64" s="283"/>
      <c r="AX64" s="283"/>
      <c r="AY64" s="283"/>
    </row>
    <row r="65" spans="2:51" x14ac:dyDescent="0.3">
      <c r="B65" s="10" t="s">
        <v>18</v>
      </c>
      <c r="C65" s="3" t="s">
        <v>238</v>
      </c>
      <c r="J65" s="75" t="s">
        <v>803</v>
      </c>
      <c r="K65" s="11" t="str">
        <f>IF(J65="", " &lt;=== Select from drop down list","")</f>
        <v/>
      </c>
      <c r="M65" s="42"/>
      <c r="O65" s="176"/>
      <c r="P65" s="176"/>
      <c r="Q65" s="176"/>
      <c r="R65" s="176"/>
      <c r="S65" s="176"/>
      <c r="T65" s="176"/>
      <c r="U65" s="176"/>
      <c r="V65" s="176"/>
      <c r="W65" s="176"/>
      <c r="X65" s="176"/>
      <c r="Z65" s="101"/>
      <c r="AK65" s="101"/>
      <c r="AL65" s="283"/>
      <c r="AM65" s="252" t="s">
        <v>692</v>
      </c>
      <c r="AN65" s="252"/>
      <c r="AO65" s="252"/>
      <c r="AP65" s="252"/>
      <c r="AQ65" s="252"/>
      <c r="AR65" s="252"/>
      <c r="AS65" s="252"/>
      <c r="AT65" s="252"/>
      <c r="AU65" s="283"/>
      <c r="AV65" s="283"/>
      <c r="AW65" s="283"/>
      <c r="AX65" s="283"/>
      <c r="AY65" s="283"/>
    </row>
    <row r="66" spans="2:51" x14ac:dyDescent="0.3">
      <c r="D66" t="s">
        <v>230</v>
      </c>
      <c r="G66" s="75" t="s">
        <v>803</v>
      </c>
      <c r="H66" s="11" t="str">
        <f>IF(G66="", " &lt;=== Select from drop down list","")</f>
        <v/>
      </c>
      <c r="I66" s="11"/>
      <c r="M66" s="42"/>
      <c r="O66" s="10" t="s">
        <v>22</v>
      </c>
      <c r="P66" s="522" t="s">
        <v>496</v>
      </c>
      <c r="Q66" s="522"/>
      <c r="R66" s="522"/>
      <c r="S66" s="522"/>
      <c r="T66" s="522"/>
      <c r="U66" s="522"/>
      <c r="V66" s="522"/>
      <c r="W66" s="176"/>
      <c r="X66" s="176"/>
      <c r="Z66" s="101"/>
      <c r="AK66" s="101"/>
      <c r="AL66" s="283"/>
      <c r="AM66" s="283"/>
      <c r="AN66" s="283"/>
      <c r="AO66" s="283" t="s">
        <v>634</v>
      </c>
      <c r="AP66" s="560"/>
      <c r="AQ66" s="561"/>
      <c r="AR66" s="561"/>
      <c r="AS66" s="562"/>
      <c r="AT66" s="283"/>
      <c r="AU66" s="283"/>
      <c r="AV66" s="283"/>
      <c r="AW66" s="283"/>
      <c r="AX66" s="283"/>
      <c r="AY66" s="283"/>
    </row>
    <row r="67" spans="2:51" x14ac:dyDescent="0.3">
      <c r="D67" s="5" t="str">
        <f>IF(G66="No","Who fulfills this responsibility?","")</f>
        <v/>
      </c>
      <c r="E67" s="5"/>
      <c r="F67" s="5"/>
      <c r="G67" s="576"/>
      <c r="H67" s="576"/>
      <c r="I67" s="576"/>
      <c r="J67" s="576"/>
      <c r="K67" s="576"/>
      <c r="M67" s="42"/>
      <c r="O67" s="176"/>
      <c r="P67" s="577" t="s">
        <v>495</v>
      </c>
      <c r="Q67" s="577"/>
      <c r="R67" s="577"/>
      <c r="S67" s="577"/>
      <c r="T67" s="577"/>
      <c r="U67" s="577"/>
      <c r="V67" s="577"/>
      <c r="W67" s="75" t="s">
        <v>803</v>
      </c>
      <c r="X67" s="186" t="str">
        <f>IF(W67="", " &lt;=== Select from drop down list","")</f>
        <v/>
      </c>
      <c r="Z67" s="101"/>
      <c r="AA67" s="165"/>
      <c r="AB67" s="165"/>
      <c r="AC67" s="165"/>
      <c r="AD67" s="165"/>
      <c r="AE67" s="165"/>
      <c r="AF67" s="165"/>
      <c r="AG67" s="165"/>
      <c r="AH67" s="165"/>
      <c r="AI67" s="165"/>
      <c r="AK67" s="101"/>
      <c r="AL67" s="283"/>
      <c r="AM67" s="283"/>
      <c r="AN67" s="283"/>
      <c r="AO67" s="283"/>
      <c r="AP67" s="283"/>
      <c r="AQ67" s="283"/>
      <c r="AR67" s="283"/>
      <c r="AS67" s="283"/>
      <c r="AT67" s="283"/>
      <c r="AU67" s="283"/>
      <c r="AV67" s="283"/>
      <c r="AW67" s="283"/>
      <c r="AX67" s="283"/>
      <c r="AY67" s="283"/>
    </row>
    <row r="68" spans="2:51" x14ac:dyDescent="0.3">
      <c r="M68" s="42"/>
      <c r="O68" s="176"/>
      <c r="P68" s="176"/>
      <c r="Q68" s="179" t="s">
        <v>230</v>
      </c>
      <c r="R68" s="176"/>
      <c r="S68" s="176"/>
      <c r="T68" s="75" t="s">
        <v>803</v>
      </c>
      <c r="U68" s="186" t="str">
        <f>IF(T68="", " &lt;=== Select from drop down list","")</f>
        <v/>
      </c>
      <c r="V68" s="176"/>
      <c r="W68" s="176"/>
      <c r="X68" s="176"/>
      <c r="Z68" s="101"/>
      <c r="AA68" s="165"/>
      <c r="AB68" s="165"/>
      <c r="AC68" s="165"/>
      <c r="AD68" s="165"/>
      <c r="AE68" s="165"/>
      <c r="AF68" s="165"/>
      <c r="AG68" s="165"/>
      <c r="AH68" s="165"/>
      <c r="AI68" s="165"/>
      <c r="AK68" s="101"/>
      <c r="AL68" s="283"/>
      <c r="AM68" s="563" t="s">
        <v>653</v>
      </c>
      <c r="AN68" s="563"/>
      <c r="AO68" s="252"/>
      <c r="AP68" s="252"/>
      <c r="AQ68" s="283"/>
      <c r="AR68" s="283"/>
      <c r="AS68" s="283"/>
      <c r="AT68" s="283"/>
      <c r="AU68" s="283"/>
      <c r="AV68" s="283"/>
      <c r="AW68" s="283"/>
      <c r="AX68" s="283"/>
      <c r="AY68" s="283"/>
    </row>
    <row r="69" spans="2:51" x14ac:dyDescent="0.3">
      <c r="B69" s="10" t="s">
        <v>19</v>
      </c>
      <c r="C69" s="460" t="s">
        <v>463</v>
      </c>
      <c r="D69" s="460"/>
      <c r="E69" s="460"/>
      <c r="F69" s="460"/>
      <c r="G69" s="460"/>
      <c r="H69" s="460"/>
      <c r="I69" s="460"/>
      <c r="J69" s="460"/>
      <c r="K69" s="460"/>
      <c r="M69" s="42"/>
      <c r="O69" s="176"/>
      <c r="P69" s="176"/>
      <c r="Q69" s="176"/>
      <c r="R69" s="176"/>
      <c r="S69" s="176"/>
      <c r="T69" s="176"/>
      <c r="U69" s="176"/>
      <c r="V69" s="176"/>
      <c r="W69" s="176"/>
      <c r="X69" s="176"/>
      <c r="Z69" s="101"/>
      <c r="AA69" s="165"/>
      <c r="AB69" s="165"/>
      <c r="AC69" s="165"/>
      <c r="AD69" s="165"/>
      <c r="AE69" s="165"/>
      <c r="AF69" s="165"/>
      <c r="AG69" s="165"/>
      <c r="AH69" s="165"/>
      <c r="AI69" s="165"/>
      <c r="AK69" s="101"/>
      <c r="AL69" s="283"/>
      <c r="AM69" s="283"/>
      <c r="AN69" s="283"/>
      <c r="AO69" s="283"/>
      <c r="AP69" s="283"/>
      <c r="AQ69" s="283"/>
      <c r="AR69" s="283"/>
      <c r="AS69" s="283"/>
      <c r="AT69" s="283"/>
      <c r="AU69" s="283"/>
      <c r="AV69" s="283"/>
      <c r="AW69" s="283"/>
      <c r="AX69" s="283"/>
      <c r="AY69" s="283"/>
    </row>
    <row r="70" spans="2:51" x14ac:dyDescent="0.3">
      <c r="B70" s="10"/>
      <c r="C70" s="460" t="s">
        <v>464</v>
      </c>
      <c r="D70" s="460"/>
      <c r="E70" s="460"/>
      <c r="F70" s="460"/>
      <c r="G70" s="460"/>
      <c r="H70" s="460"/>
      <c r="I70" s="24"/>
      <c r="J70" s="75" t="s">
        <v>803</v>
      </c>
      <c r="K70" s="11" t="str">
        <f>IF(J70="", " &lt;=== Select from drop down list","")</f>
        <v/>
      </c>
      <c r="M70" s="42"/>
      <c r="O70" s="10" t="s">
        <v>23</v>
      </c>
      <c r="P70" s="522" t="s">
        <v>498</v>
      </c>
      <c r="Q70" s="522"/>
      <c r="R70" s="522"/>
      <c r="S70" s="522"/>
      <c r="T70" s="522"/>
      <c r="U70" s="522"/>
      <c r="V70" s="522"/>
      <c r="W70" s="75" t="s">
        <v>803</v>
      </c>
      <c r="X70" s="186" t="str">
        <f>IF(W70="", " &lt;=== Select from drop down list","")</f>
        <v/>
      </c>
      <c r="Z70" s="101"/>
      <c r="AK70" s="101"/>
      <c r="AL70" s="283"/>
      <c r="AM70" s="252" t="s">
        <v>693</v>
      </c>
      <c r="AN70" s="252"/>
      <c r="AO70" s="283"/>
      <c r="AP70" s="283"/>
      <c r="AQ70" s="283"/>
      <c r="AR70" s="283"/>
      <c r="AS70" s="283"/>
      <c r="AT70" s="283"/>
      <c r="AU70" s="283"/>
      <c r="AV70" s="283"/>
      <c r="AW70" s="283"/>
      <c r="AX70" s="283"/>
      <c r="AY70" s="283"/>
    </row>
    <row r="71" spans="2:51" x14ac:dyDescent="0.3">
      <c r="D71" t="s">
        <v>230</v>
      </c>
      <c r="G71" s="75" t="s">
        <v>803</v>
      </c>
      <c r="H71" s="11" t="str">
        <f>IF(G71="", " &lt;=== Select from drop down list","")</f>
        <v/>
      </c>
      <c r="I71" s="11"/>
      <c r="M71" s="42"/>
      <c r="O71" s="176"/>
      <c r="P71" s="176"/>
      <c r="Q71" s="179" t="s">
        <v>230</v>
      </c>
      <c r="R71" s="176"/>
      <c r="S71" s="176"/>
      <c r="T71" s="75" t="s">
        <v>803</v>
      </c>
      <c r="U71" s="186" t="str">
        <f>IF(T71="", " &lt;=== Select from drop down list","")</f>
        <v/>
      </c>
      <c r="V71" s="176"/>
      <c r="W71" s="176"/>
      <c r="X71" s="176"/>
      <c r="Z71" s="101"/>
      <c r="AK71" s="101"/>
      <c r="AL71" s="283"/>
      <c r="AM71" s="283"/>
      <c r="AN71" s="283"/>
      <c r="AO71" s="283" t="s">
        <v>635</v>
      </c>
      <c r="AP71" s="560"/>
      <c r="AQ71" s="561"/>
      <c r="AR71" s="561"/>
      <c r="AS71" s="562"/>
      <c r="AT71" s="283"/>
      <c r="AU71" s="283"/>
      <c r="AV71" s="283"/>
      <c r="AW71" s="283"/>
      <c r="AX71" s="283"/>
      <c r="AY71" s="283"/>
    </row>
    <row r="72" spans="2:51" x14ac:dyDescent="0.3">
      <c r="D72" s="5" t="str">
        <f>IF(G71="No","Who fulfills this responsibility?","")</f>
        <v/>
      </c>
      <c r="E72" s="5"/>
      <c r="F72" s="5"/>
      <c r="G72" s="576"/>
      <c r="H72" s="576"/>
      <c r="I72" s="576"/>
      <c r="J72" s="576"/>
      <c r="K72" s="576"/>
      <c r="M72" s="42"/>
      <c r="N72" s="313"/>
      <c r="O72" s="313"/>
      <c r="P72" s="313"/>
      <c r="Q72" s="313"/>
      <c r="R72" s="313"/>
      <c r="S72" s="313"/>
      <c r="T72" s="313"/>
      <c r="U72" s="313"/>
      <c r="V72" s="313"/>
      <c r="W72" s="313"/>
      <c r="X72" s="313"/>
      <c r="Y72" s="313"/>
      <c r="Z72" s="101"/>
      <c r="AK72" s="101"/>
      <c r="AL72" s="283"/>
      <c r="AM72" s="283"/>
      <c r="AN72" s="283"/>
      <c r="AO72" s="283"/>
      <c r="AP72" s="283"/>
      <c r="AQ72" s="283"/>
      <c r="AR72" s="283"/>
      <c r="AS72" s="283"/>
      <c r="AT72" s="283"/>
      <c r="AU72" s="283"/>
      <c r="AV72" s="283"/>
      <c r="AW72" s="283"/>
      <c r="AX72" s="262"/>
      <c r="AY72" s="262"/>
    </row>
    <row r="73" spans="2:51" x14ac:dyDescent="0.3">
      <c r="M73" s="42"/>
      <c r="N73" s="313"/>
      <c r="O73" s="313"/>
      <c r="P73" s="313"/>
      <c r="Q73" s="313"/>
      <c r="R73" s="313"/>
      <c r="S73" s="313"/>
      <c r="T73" s="313"/>
      <c r="U73" s="313"/>
      <c r="V73" s="313"/>
      <c r="W73" s="313"/>
      <c r="X73" s="313"/>
      <c r="Y73" s="313"/>
      <c r="Z73" s="101"/>
      <c r="AK73" s="101"/>
      <c r="AL73" s="283"/>
      <c r="AM73" s="283"/>
      <c r="AN73" s="283"/>
      <c r="AO73" s="283"/>
      <c r="AP73" s="283"/>
      <c r="AQ73" s="283"/>
      <c r="AR73" s="283"/>
      <c r="AS73" s="283"/>
      <c r="AT73" s="283"/>
      <c r="AU73" s="283"/>
      <c r="AV73" s="283"/>
      <c r="AW73" s="283"/>
    </row>
    <row r="74" spans="2:51" x14ac:dyDescent="0.3">
      <c r="B74" s="10" t="s">
        <v>20</v>
      </c>
      <c r="C74" s="3" t="s">
        <v>239</v>
      </c>
      <c r="J74" s="75" t="s">
        <v>803</v>
      </c>
      <c r="K74" s="11" t="str">
        <f>IF(J74="", " &lt;=== Select from drop down list","")</f>
        <v/>
      </c>
      <c r="M74" s="42"/>
      <c r="N74" s="247"/>
      <c r="O74" s="247"/>
      <c r="P74" s="247"/>
      <c r="Q74" s="247"/>
      <c r="R74" s="247"/>
      <c r="S74" s="247"/>
      <c r="T74" s="247"/>
      <c r="U74" s="247"/>
      <c r="V74" s="247"/>
      <c r="W74" s="247"/>
      <c r="X74" s="247"/>
      <c r="Y74" s="247"/>
      <c r="Z74" s="101"/>
      <c r="AK74" s="101"/>
      <c r="AL74" s="262"/>
      <c r="AM74" s="485" t="s">
        <v>654</v>
      </c>
      <c r="AN74" s="485"/>
      <c r="AO74" s="485"/>
      <c r="AP74" s="485"/>
      <c r="AQ74" s="485"/>
      <c r="AR74" s="485"/>
      <c r="AS74" s="485"/>
      <c r="AT74" s="485"/>
      <c r="AU74" s="485"/>
      <c r="AV74" s="485"/>
      <c r="AW74" s="262"/>
    </row>
    <row r="75" spans="2:51" x14ac:dyDescent="0.3">
      <c r="D75" t="s">
        <v>230</v>
      </c>
      <c r="G75" s="75" t="s">
        <v>803</v>
      </c>
      <c r="H75" s="11" t="str">
        <f>IF(G75="", " &lt;=== Select from drop down list","")</f>
        <v/>
      </c>
      <c r="I75" s="11"/>
      <c r="M75" s="42"/>
      <c r="O75" s="604" t="s">
        <v>619</v>
      </c>
      <c r="P75" s="604"/>
      <c r="Q75" s="604"/>
      <c r="R75" s="604"/>
      <c r="S75" s="604"/>
      <c r="T75" s="604"/>
      <c r="U75" s="604"/>
      <c r="V75" s="604"/>
      <c r="W75" s="604"/>
      <c r="X75" s="604"/>
      <c r="Y75" s="604"/>
      <c r="Z75" s="101"/>
      <c r="AK75" s="101"/>
      <c r="AM75" s="262"/>
      <c r="AN75" s="262"/>
      <c r="AO75" s="262"/>
      <c r="AP75" s="262"/>
      <c r="AQ75" s="262"/>
      <c r="AR75" s="262"/>
      <c r="AS75" s="262"/>
      <c r="AT75" s="262"/>
      <c r="AU75" s="262"/>
      <c r="AV75" s="262"/>
    </row>
    <row r="76" spans="2:51" x14ac:dyDescent="0.3">
      <c r="D76" s="5" t="str">
        <f>IF(G75="No","Who fulfills this responsibility?","")</f>
        <v/>
      </c>
      <c r="E76" s="5"/>
      <c r="F76" s="5"/>
      <c r="G76" s="576"/>
      <c r="H76" s="576"/>
      <c r="I76" s="576"/>
      <c r="J76" s="576"/>
      <c r="K76" s="576"/>
      <c r="M76" s="42"/>
      <c r="O76" s="604"/>
      <c r="P76" s="604"/>
      <c r="Q76" s="604"/>
      <c r="R76" s="604"/>
      <c r="S76" s="604"/>
      <c r="T76" s="604"/>
      <c r="U76" s="604"/>
      <c r="V76" s="604"/>
      <c r="W76" s="604"/>
      <c r="X76" s="604"/>
      <c r="Y76" s="604"/>
      <c r="Z76" s="101"/>
      <c r="AK76" s="101"/>
      <c r="AM76" s="613"/>
      <c r="AN76" s="613"/>
      <c r="AO76" s="613"/>
      <c r="AP76" s="613"/>
      <c r="AQ76" s="613"/>
      <c r="AR76" s="613"/>
      <c r="AS76" s="613"/>
      <c r="AT76" s="613"/>
      <c r="AU76" s="613"/>
    </row>
    <row r="77" spans="2:51" x14ac:dyDescent="0.3">
      <c r="M77" s="42"/>
      <c r="N77" s="278"/>
      <c r="O77" s="278"/>
      <c r="P77" s="278"/>
      <c r="Q77" s="278"/>
      <c r="R77" s="278"/>
      <c r="S77" s="278"/>
      <c r="T77" s="278"/>
      <c r="U77" s="278"/>
      <c r="V77" s="278"/>
      <c r="W77" s="278"/>
      <c r="X77" s="278"/>
      <c r="Y77" s="278"/>
      <c r="Z77" s="101"/>
      <c r="AK77" s="101"/>
      <c r="AM77" s="613"/>
      <c r="AN77" s="613"/>
      <c r="AO77" s="613"/>
      <c r="AP77" s="613"/>
      <c r="AQ77" s="613"/>
      <c r="AR77" s="613"/>
      <c r="AS77" s="613"/>
      <c r="AT77" s="613"/>
      <c r="AU77" s="613"/>
    </row>
    <row r="78" spans="2:51" x14ac:dyDescent="0.3">
      <c r="B78" s="10" t="s">
        <v>21</v>
      </c>
      <c r="C78" s="3" t="s">
        <v>240</v>
      </c>
      <c r="J78" s="75" t="s">
        <v>803</v>
      </c>
      <c r="K78" s="11" t="str">
        <f>IF(J78="", " &lt;=== Select from drop down list","")</f>
        <v/>
      </c>
      <c r="M78" s="42"/>
      <c r="N78" s="605" t="str">
        <f>IF(AND('General Information'!F54="Yes",'General Information'!F55="Yes"),"REMEMBER:  According to the information provided on the General Information tab, the program utilizes more than one (1) Associate Medical Director.  Therefore, additional Associate MD forms are required for the Appendix C sub-folder.","")</f>
        <v/>
      </c>
      <c r="O78" s="605"/>
      <c r="P78" s="605"/>
      <c r="Q78" s="605"/>
      <c r="R78" s="605"/>
      <c r="S78" s="605"/>
      <c r="T78" s="605"/>
      <c r="U78" s="605"/>
      <c r="V78" s="605"/>
      <c r="W78" s="605"/>
      <c r="X78" s="605"/>
      <c r="Y78" s="605"/>
      <c r="Z78" s="101"/>
      <c r="AK78" s="101"/>
      <c r="AM78" s="613"/>
      <c r="AN78" s="613"/>
      <c r="AO78" s="613"/>
      <c r="AP78" s="613"/>
      <c r="AQ78" s="613"/>
      <c r="AR78" s="613"/>
      <c r="AS78" s="613"/>
      <c r="AT78" s="613"/>
      <c r="AU78" s="613"/>
    </row>
    <row r="79" spans="2:51" x14ac:dyDescent="0.3">
      <c r="D79" t="s">
        <v>230</v>
      </c>
      <c r="G79" s="75" t="s">
        <v>803</v>
      </c>
      <c r="H79" s="11" t="str">
        <f>IF(G79="", " &lt;=== Select from drop down list","")</f>
        <v/>
      </c>
      <c r="I79" s="11"/>
      <c r="M79" s="42"/>
      <c r="N79" s="605"/>
      <c r="O79" s="605"/>
      <c r="P79" s="605"/>
      <c r="Q79" s="605"/>
      <c r="R79" s="605"/>
      <c r="S79" s="605"/>
      <c r="T79" s="605"/>
      <c r="U79" s="605"/>
      <c r="V79" s="605"/>
      <c r="W79" s="605"/>
      <c r="X79" s="605"/>
      <c r="Y79" s="605"/>
      <c r="Z79" s="101"/>
      <c r="AK79" s="101"/>
      <c r="AM79" s="613"/>
      <c r="AN79" s="613"/>
      <c r="AO79" s="613"/>
      <c r="AP79" s="613"/>
      <c r="AQ79" s="613"/>
      <c r="AR79" s="613"/>
      <c r="AS79" s="613"/>
      <c r="AT79" s="613"/>
      <c r="AU79" s="613"/>
    </row>
    <row r="80" spans="2:51" x14ac:dyDescent="0.3">
      <c r="B80" s="10"/>
      <c r="C80" s="3"/>
      <c r="D80" s="5" t="str">
        <f>IF(G79="No","Who fulfills this responsibility?","")</f>
        <v/>
      </c>
      <c r="E80" s="5"/>
      <c r="F80" s="5"/>
      <c r="G80" s="576"/>
      <c r="H80" s="576"/>
      <c r="I80" s="576"/>
      <c r="J80" s="576"/>
      <c r="K80" s="576"/>
      <c r="M80" s="42"/>
      <c r="N80" s="278"/>
      <c r="O80" s="278"/>
      <c r="P80" s="278"/>
      <c r="Q80" s="278"/>
      <c r="R80" s="278"/>
      <c r="S80" s="278"/>
      <c r="T80" s="278"/>
      <c r="U80" s="278"/>
      <c r="V80" s="278"/>
      <c r="W80" s="278"/>
      <c r="X80" s="278"/>
      <c r="Y80" s="278"/>
      <c r="Z80" s="101"/>
      <c r="AK80" s="101"/>
      <c r="AM80" s="613"/>
      <c r="AN80" s="613"/>
      <c r="AO80" s="613"/>
      <c r="AP80" s="613"/>
      <c r="AQ80" s="613"/>
      <c r="AR80" s="613"/>
      <c r="AS80" s="613"/>
      <c r="AT80" s="613"/>
      <c r="AU80" s="613"/>
      <c r="AX80" s="176"/>
      <c r="AY80" s="176"/>
    </row>
    <row r="81" spans="1:52" x14ac:dyDescent="0.3">
      <c r="B81" s="10" t="s">
        <v>22</v>
      </c>
      <c r="C81" s="179" t="s">
        <v>465</v>
      </c>
      <c r="D81" s="176"/>
      <c r="E81" s="176"/>
      <c r="F81" s="176"/>
      <c r="G81" s="176"/>
      <c r="H81" s="176"/>
      <c r="I81" s="176"/>
      <c r="J81" s="75" t="s">
        <v>803</v>
      </c>
      <c r="K81" s="219" t="str">
        <f>IF(J81="", " &lt;=== Select from drop down list","")</f>
        <v/>
      </c>
      <c r="L81" s="176"/>
      <c r="M81" s="42"/>
      <c r="N81" s="278"/>
      <c r="O81" s="280" t="s">
        <v>28</v>
      </c>
      <c r="P81" s="278"/>
      <c r="Q81" s="606" t="str">
        <f>IF('General Information'!D57="","         N/A", 'General Information'!D57)</f>
        <v xml:space="preserve">         N/A</v>
      </c>
      <c r="R81" s="607"/>
      <c r="S81" s="607"/>
      <c r="T81" s="607"/>
      <c r="U81" s="607"/>
      <c r="V81" s="608"/>
      <c r="W81" s="278"/>
      <c r="X81" s="278"/>
      <c r="Y81" s="278"/>
      <c r="Z81" s="101"/>
      <c r="AK81" s="101"/>
      <c r="AM81" s="613"/>
      <c r="AN81" s="613"/>
      <c r="AO81" s="613"/>
      <c r="AP81" s="613"/>
      <c r="AQ81" s="613"/>
      <c r="AR81" s="613"/>
      <c r="AS81" s="613"/>
      <c r="AT81" s="613"/>
      <c r="AU81" s="613"/>
      <c r="AX81" s="176"/>
      <c r="AY81" s="176"/>
    </row>
    <row r="82" spans="1:52" x14ac:dyDescent="0.3">
      <c r="A82" s="176"/>
      <c r="B82" s="10"/>
      <c r="C82" s="609" t="s">
        <v>466</v>
      </c>
      <c r="D82" s="609"/>
      <c r="E82" s="609"/>
      <c r="F82" s="609"/>
      <c r="G82" s="609"/>
      <c r="H82" s="176"/>
      <c r="I82" s="176"/>
      <c r="K82" s="186"/>
      <c r="L82" s="176"/>
      <c r="M82" s="42"/>
      <c r="N82" s="278"/>
      <c r="O82" s="280" t="s">
        <v>33</v>
      </c>
      <c r="P82" s="278"/>
      <c r="Q82" s="606" t="str">
        <f>IF('General Information'!D59="","         N/A", 'General Information'!D59)</f>
        <v xml:space="preserve">         N/A</v>
      </c>
      <c r="R82" s="607"/>
      <c r="S82" s="607"/>
      <c r="T82" s="607"/>
      <c r="U82" s="607"/>
      <c r="V82" s="608"/>
      <c r="W82" s="278"/>
      <c r="X82" s="278"/>
      <c r="Y82" s="278"/>
      <c r="Z82" s="101"/>
      <c r="AK82" s="101"/>
      <c r="AL82" s="176"/>
      <c r="AM82" s="613"/>
      <c r="AN82" s="613"/>
      <c r="AO82" s="613"/>
      <c r="AP82" s="613"/>
      <c r="AQ82" s="613"/>
      <c r="AR82" s="613"/>
      <c r="AS82" s="613"/>
      <c r="AT82" s="613"/>
      <c r="AU82" s="613"/>
      <c r="AW82" s="176"/>
    </row>
    <row r="83" spans="1:52" x14ac:dyDescent="0.3">
      <c r="B83" s="176"/>
      <c r="C83" s="176"/>
      <c r="D83" s="176" t="s">
        <v>230</v>
      </c>
      <c r="E83" s="176"/>
      <c r="F83" s="176"/>
      <c r="G83" s="75" t="s">
        <v>803</v>
      </c>
      <c r="H83" s="186" t="str">
        <f>IF(G83="", " &lt;=== Select from drop down list","")</f>
        <v/>
      </c>
      <c r="I83" s="186"/>
      <c r="J83" s="176"/>
      <c r="K83" s="176"/>
      <c r="L83" s="176"/>
      <c r="M83" s="42"/>
      <c r="N83" s="278"/>
      <c r="O83" s="280" t="s">
        <v>223</v>
      </c>
      <c r="P83" s="278"/>
      <c r="Q83" s="606" t="str">
        <f>IF('General Information'!D58="","         N/A", 'General Information'!D58)</f>
        <v xml:space="preserve">         N/A</v>
      </c>
      <c r="R83" s="607"/>
      <c r="S83" s="608"/>
      <c r="T83" s="294"/>
      <c r="U83" s="294"/>
      <c r="V83" s="294"/>
      <c r="W83" s="278"/>
      <c r="X83" s="278"/>
      <c r="Y83" s="278"/>
      <c r="Z83" s="101"/>
      <c r="AK83" s="101"/>
      <c r="AL83" s="176"/>
      <c r="AM83" s="613"/>
      <c r="AN83" s="613"/>
      <c r="AO83" s="613"/>
      <c r="AP83" s="613"/>
      <c r="AQ83" s="613"/>
      <c r="AR83" s="613"/>
      <c r="AS83" s="613"/>
      <c r="AT83" s="613"/>
      <c r="AU83" s="613"/>
      <c r="AV83" s="176"/>
      <c r="AW83" s="176"/>
    </row>
    <row r="84" spans="1:52" x14ac:dyDescent="0.3">
      <c r="D84" s="248" t="str">
        <f>IF(G83="No", "Who fulfills this responsibility?","")</f>
        <v/>
      </c>
      <c r="G84" s="576"/>
      <c r="H84" s="576"/>
      <c r="I84" s="576"/>
      <c r="J84" s="576"/>
      <c r="K84" s="576"/>
      <c r="M84" s="42"/>
      <c r="O84" s="3" t="s">
        <v>225</v>
      </c>
      <c r="T84" s="50"/>
      <c r="U84" t="s">
        <v>226</v>
      </c>
      <c r="Z84" s="101"/>
      <c r="AK84" s="101"/>
      <c r="AM84" s="613"/>
      <c r="AN84" s="613"/>
      <c r="AO84" s="613"/>
      <c r="AP84" s="613"/>
      <c r="AQ84" s="613"/>
      <c r="AR84" s="613"/>
      <c r="AS84" s="613"/>
      <c r="AT84" s="613"/>
      <c r="AU84" s="613"/>
      <c r="AV84" s="176"/>
      <c r="AX84" s="176"/>
      <c r="AY84" s="176"/>
    </row>
    <row r="85" spans="1:52" s="176" customFormat="1" x14ac:dyDescent="0.3">
      <c r="A85"/>
      <c r="B85" s="10" t="s">
        <v>23</v>
      </c>
      <c r="C85" t="s">
        <v>467</v>
      </c>
      <c r="D85"/>
      <c r="E85"/>
      <c r="F85"/>
      <c r="G85"/>
      <c r="H85"/>
      <c r="I85"/>
      <c r="J85" s="75" t="s">
        <v>804</v>
      </c>
      <c r="K85" s="186" t="str">
        <f>IF(J85="", " &lt;=== Select from drop down list","")</f>
        <v/>
      </c>
      <c r="L85"/>
      <c r="M85" s="42"/>
      <c r="N85"/>
      <c r="O85"/>
      <c r="P85"/>
      <c r="Q85"/>
      <c r="R85"/>
      <c r="S85"/>
      <c r="T85"/>
      <c r="U85"/>
      <c r="V85"/>
      <c r="W85"/>
      <c r="X85"/>
      <c r="Y85"/>
      <c r="Z85" s="101"/>
      <c r="AA85"/>
      <c r="AB85"/>
      <c r="AC85"/>
      <c r="AD85"/>
      <c r="AE85"/>
      <c r="AF85"/>
      <c r="AG85"/>
      <c r="AH85"/>
      <c r="AI85"/>
      <c r="AJ85" s="382"/>
      <c r="AK85" s="101"/>
      <c r="AL85"/>
      <c r="AM85" s="613"/>
      <c r="AN85" s="613"/>
      <c r="AO85" s="613"/>
      <c r="AP85" s="613"/>
      <c r="AQ85" s="613"/>
      <c r="AR85" s="613"/>
      <c r="AS85" s="613"/>
      <c r="AT85" s="613"/>
      <c r="AU85" s="613"/>
      <c r="AV85"/>
      <c r="AW85"/>
      <c r="AX85"/>
      <c r="AY85"/>
    </row>
    <row r="86" spans="1:52" ht="43.5" customHeight="1" x14ac:dyDescent="0.3">
      <c r="A86" s="246"/>
      <c r="B86" s="254"/>
      <c r="C86" s="461" t="str">
        <f>IF(J85="Yes", "Name, credentials, and title of that individual:","")</f>
        <v/>
      </c>
      <c r="D86" s="461"/>
      <c r="E86" s="461"/>
      <c r="F86" s="461"/>
      <c r="G86" s="611"/>
      <c r="H86" s="611"/>
      <c r="I86" s="611"/>
      <c r="J86" s="611"/>
      <c r="K86" s="611"/>
      <c r="L86" s="246"/>
      <c r="M86" s="42"/>
      <c r="N86" s="313"/>
      <c r="O86" s="570" t="s">
        <v>508</v>
      </c>
      <c r="P86" s="570"/>
      <c r="Q86" s="570"/>
      <c r="R86" s="570"/>
      <c r="S86" s="570"/>
      <c r="T86" s="313"/>
      <c r="U86" s="21" t="s">
        <v>403</v>
      </c>
      <c r="V86" s="313"/>
      <c r="W86" s="313"/>
      <c r="X86" s="313"/>
      <c r="Y86" s="313"/>
      <c r="Z86" s="101"/>
      <c r="AK86" s="101"/>
      <c r="AL86" s="176"/>
      <c r="AM86" s="613"/>
      <c r="AN86" s="613"/>
      <c r="AO86" s="613"/>
      <c r="AP86" s="613"/>
      <c r="AQ86" s="613"/>
      <c r="AR86" s="613"/>
      <c r="AS86" s="613"/>
      <c r="AT86" s="613"/>
      <c r="AU86" s="613"/>
      <c r="AW86" s="176"/>
    </row>
    <row r="87" spans="1:52" ht="15" customHeight="1" x14ac:dyDescent="0.3">
      <c r="A87" s="176"/>
      <c r="B87" s="10"/>
      <c r="C87" s="610" t="str">
        <f>IF(J85="Yes", "Does that individual meet all program director qualifications?","")</f>
        <v/>
      </c>
      <c r="D87" s="610"/>
      <c r="E87" s="610"/>
      <c r="F87" s="610"/>
      <c r="G87" s="610"/>
      <c r="H87" s="176"/>
      <c r="I87" s="176"/>
      <c r="J87" s="192"/>
      <c r="K87" s="186" t="str">
        <f>IF(J85="Yes",IF(J87="", " &lt;=== Select from drop down list",""),"")</f>
        <v/>
      </c>
      <c r="L87" s="176"/>
      <c r="M87" s="42"/>
      <c r="N87" s="313"/>
      <c r="O87" s="313"/>
      <c r="P87" s="313"/>
      <c r="Q87" s="313"/>
      <c r="R87" s="313"/>
      <c r="S87" s="313"/>
      <c r="T87" s="313"/>
      <c r="U87" s="313"/>
      <c r="V87" s="313"/>
      <c r="W87" s="313"/>
      <c r="X87" s="313"/>
      <c r="Y87" s="313"/>
      <c r="Z87" s="101"/>
      <c r="AK87" s="101"/>
      <c r="AM87" s="613"/>
      <c r="AN87" s="613"/>
      <c r="AO87" s="613"/>
      <c r="AP87" s="613"/>
      <c r="AQ87" s="613"/>
      <c r="AR87" s="613"/>
      <c r="AS87" s="613"/>
      <c r="AT87" s="613"/>
      <c r="AU87" s="613"/>
      <c r="AV87" s="176"/>
      <c r="AX87" s="176"/>
      <c r="AY87" s="176"/>
    </row>
    <row r="88" spans="1:52" x14ac:dyDescent="0.3">
      <c r="A88" s="264"/>
      <c r="B88" s="264"/>
      <c r="C88" s="264"/>
      <c r="D88" s="264"/>
      <c r="E88" s="264"/>
      <c r="F88" s="264"/>
      <c r="G88" s="264"/>
      <c r="H88" s="264"/>
      <c r="I88" s="264"/>
      <c r="J88" s="264"/>
      <c r="K88" s="264"/>
      <c r="L88" s="264"/>
      <c r="M88" s="42"/>
      <c r="O88" s="98" t="s">
        <v>16</v>
      </c>
      <c r="P88" s="522" t="s">
        <v>499</v>
      </c>
      <c r="Q88" s="522"/>
      <c r="R88" s="522"/>
      <c r="S88" s="522"/>
      <c r="T88" s="522"/>
      <c r="U88" s="522"/>
      <c r="V88" s="532"/>
      <c r="W88" s="75"/>
      <c r="X88" s="186" t="str">
        <f>IF(W88="", " &lt;=== Select from drop down list","")</f>
        <v xml:space="preserve"> &lt;=== Select from drop down list</v>
      </c>
      <c r="Y88" s="176"/>
      <c r="Z88" s="101"/>
      <c r="AK88" s="101"/>
      <c r="AM88" s="613"/>
      <c r="AN88" s="613"/>
      <c r="AO88" s="613"/>
      <c r="AP88" s="613"/>
      <c r="AQ88" s="613"/>
      <c r="AR88" s="613"/>
      <c r="AS88" s="613"/>
      <c r="AT88" s="613"/>
      <c r="AU88" s="613"/>
      <c r="AX88" s="176"/>
      <c r="AY88" s="176"/>
      <c r="AZ88" s="246"/>
    </row>
    <row r="89" spans="1:52" s="246" customFormat="1" ht="31.5" customHeight="1" x14ac:dyDescent="0.3">
      <c r="A89"/>
      <c r="B89"/>
      <c r="C89"/>
      <c r="D89"/>
      <c r="E89"/>
      <c r="F89"/>
      <c r="G89"/>
      <c r="H89"/>
      <c r="I89"/>
      <c r="J89"/>
      <c r="K89"/>
      <c r="L89"/>
      <c r="M89" s="255"/>
      <c r="N89"/>
      <c r="O89" s="176"/>
      <c r="P89" s="594" t="str">
        <f>IF(W88="Yes", "List the States in which you are currently licensed:","")</f>
        <v/>
      </c>
      <c r="Q89" s="594"/>
      <c r="R89" s="594"/>
      <c r="S89" s="594"/>
      <c r="T89" s="457"/>
      <c r="U89" s="457"/>
      <c r="V89" s="457"/>
      <c r="W89" s="457"/>
      <c r="X89" s="176"/>
      <c r="Y89" s="176"/>
      <c r="Z89" s="258"/>
      <c r="AA89"/>
      <c r="AB89"/>
      <c r="AC89"/>
      <c r="AD89"/>
      <c r="AE89"/>
      <c r="AF89"/>
      <c r="AG89"/>
      <c r="AH89"/>
      <c r="AI89"/>
      <c r="AJ89" s="382"/>
      <c r="AK89" s="101"/>
      <c r="AL89" s="176"/>
      <c r="AM89" s="613"/>
      <c r="AN89" s="613"/>
      <c r="AO89" s="613"/>
      <c r="AP89" s="613"/>
      <c r="AQ89" s="613"/>
      <c r="AR89" s="613"/>
      <c r="AS89" s="613"/>
      <c r="AT89" s="613"/>
      <c r="AU89" s="613"/>
      <c r="AV89"/>
      <c r="AW89" s="176"/>
      <c r="AX89" s="176"/>
      <c r="AY89" s="176"/>
      <c r="AZ89" s="176"/>
    </row>
    <row r="90" spans="1:52" s="176" customFormat="1" x14ac:dyDescent="0.3">
      <c r="A90" s="77"/>
      <c r="B90" s="570" t="s">
        <v>241</v>
      </c>
      <c r="C90" s="570"/>
      <c r="D90" s="570"/>
      <c r="E90"/>
      <c r="F90"/>
      <c r="G90"/>
      <c r="H90"/>
      <c r="I90"/>
      <c r="J90"/>
      <c r="K90"/>
      <c r="L90"/>
      <c r="M90" s="42"/>
      <c r="N90"/>
      <c r="P90" s="183"/>
      <c r="Q90" s="183"/>
      <c r="R90" s="183"/>
      <c r="S90" s="183"/>
      <c r="Z90" s="101"/>
      <c r="AA90"/>
      <c r="AB90"/>
      <c r="AC90"/>
      <c r="AD90"/>
      <c r="AE90"/>
      <c r="AF90"/>
      <c r="AG90"/>
      <c r="AH90"/>
      <c r="AI90"/>
      <c r="AJ90" s="382"/>
      <c r="AK90" s="101"/>
      <c r="AM90" s="613"/>
      <c r="AN90" s="613"/>
      <c r="AO90" s="613"/>
      <c r="AP90" s="613"/>
      <c r="AQ90" s="613"/>
      <c r="AR90" s="613"/>
      <c r="AS90" s="613"/>
      <c r="AT90" s="613"/>
      <c r="AU90" s="613"/>
      <c r="AX90"/>
      <c r="AY90"/>
      <c r="AZ90"/>
    </row>
    <row r="91" spans="1:52" ht="14.4" customHeight="1" x14ac:dyDescent="0.3">
      <c r="C91" t="s">
        <v>453</v>
      </c>
      <c r="M91" s="42"/>
      <c r="O91" s="176"/>
      <c r="P91" s="179" t="s">
        <v>304</v>
      </c>
      <c r="Q91" s="176"/>
      <c r="R91" s="176"/>
      <c r="S91" s="176"/>
      <c r="T91" s="176"/>
      <c r="U91" s="176"/>
      <c r="V91" s="176"/>
      <c r="W91" s="75"/>
      <c r="X91" s="186" t="str">
        <f>IF(W91="", " &lt;=== Select from drop down list","")</f>
        <v xml:space="preserve"> &lt;=== Select from drop down list</v>
      </c>
      <c r="Y91" s="176"/>
      <c r="Z91" s="101"/>
      <c r="AK91" s="101"/>
      <c r="AL91" s="176"/>
      <c r="AM91" s="613"/>
      <c r="AN91" s="613"/>
      <c r="AO91" s="613"/>
      <c r="AP91" s="613"/>
      <c r="AQ91" s="613"/>
      <c r="AR91" s="613"/>
      <c r="AS91" s="613"/>
      <c r="AT91" s="613"/>
      <c r="AU91" s="613"/>
      <c r="AV91" s="176"/>
      <c r="AW91" s="176"/>
    </row>
    <row r="92" spans="1:52" x14ac:dyDescent="0.3">
      <c r="M92" s="42"/>
      <c r="N92" s="176"/>
      <c r="O92" s="10"/>
      <c r="P92" s="494"/>
      <c r="Q92" s="494"/>
      <c r="R92" s="494"/>
      <c r="S92" s="494"/>
      <c r="T92" s="494"/>
      <c r="U92" s="494"/>
      <c r="V92" s="494"/>
      <c r="W92" s="176"/>
      <c r="X92" s="176"/>
      <c r="Y92" s="176"/>
      <c r="Z92" s="101"/>
      <c r="AK92" s="101"/>
      <c r="AM92" s="613"/>
      <c r="AN92" s="613"/>
      <c r="AO92" s="613"/>
      <c r="AP92" s="613"/>
      <c r="AQ92" s="613"/>
      <c r="AR92" s="613"/>
      <c r="AS92" s="613"/>
      <c r="AT92" s="613"/>
      <c r="AU92" s="613"/>
      <c r="AV92" s="176"/>
    </row>
    <row r="93" spans="1:52" ht="15" x14ac:dyDescent="0.3">
      <c r="J93" s="193" t="s">
        <v>474</v>
      </c>
      <c r="K93" s="193" t="s">
        <v>475</v>
      </c>
      <c r="M93" s="42"/>
      <c r="O93" s="184" t="s">
        <v>17</v>
      </c>
      <c r="P93" s="460" t="s">
        <v>500</v>
      </c>
      <c r="Q93" s="460"/>
      <c r="R93" s="460"/>
      <c r="S93" s="460"/>
      <c r="T93" s="460"/>
      <c r="U93" s="460"/>
      <c r="V93" s="460"/>
      <c r="W93" s="176"/>
      <c r="X93" s="176"/>
      <c r="Y93" s="176"/>
      <c r="Z93" s="101"/>
      <c r="AK93" s="101"/>
      <c r="AM93" s="613"/>
      <c r="AN93" s="613"/>
      <c r="AO93" s="613"/>
      <c r="AP93" s="613"/>
      <c r="AQ93" s="613"/>
      <c r="AR93" s="613"/>
      <c r="AS93" s="613"/>
      <c r="AT93" s="613"/>
      <c r="AU93" s="613"/>
    </row>
    <row r="94" spans="1:52" ht="15" x14ac:dyDescent="0.3">
      <c r="C94" s="193" t="s">
        <v>468</v>
      </c>
      <c r="D94" s="193" t="s">
        <v>469</v>
      </c>
      <c r="E94" s="193" t="s">
        <v>470</v>
      </c>
      <c r="F94" s="193" t="s">
        <v>471</v>
      </c>
      <c r="G94" s="193" t="s">
        <v>312</v>
      </c>
      <c r="H94" s="193" t="s">
        <v>472</v>
      </c>
      <c r="I94" s="193" t="s">
        <v>473</v>
      </c>
      <c r="J94" s="193" t="s">
        <v>482</v>
      </c>
      <c r="K94" s="193" t="s">
        <v>483</v>
      </c>
      <c r="L94" s="193" t="s">
        <v>476</v>
      </c>
      <c r="M94" s="42"/>
      <c r="O94" s="184"/>
      <c r="P94" s="460" t="s">
        <v>501</v>
      </c>
      <c r="Q94" s="460"/>
      <c r="R94" s="460"/>
      <c r="S94" s="460"/>
      <c r="T94" s="460"/>
      <c r="U94" s="460"/>
      <c r="V94" s="460"/>
      <c r="W94" s="176"/>
      <c r="X94" s="176"/>
      <c r="Y94" s="176"/>
      <c r="Z94" s="101"/>
      <c r="AK94" s="101"/>
      <c r="AM94" s="613"/>
      <c r="AN94" s="613"/>
      <c r="AO94" s="613"/>
      <c r="AP94" s="613"/>
      <c r="AQ94" s="613"/>
      <c r="AR94" s="613"/>
      <c r="AS94" s="613"/>
      <c r="AT94" s="613"/>
      <c r="AU94" s="613"/>
      <c r="AX94" s="165"/>
      <c r="AY94" s="165"/>
    </row>
    <row r="95" spans="1:52" x14ac:dyDescent="0.3">
      <c r="C95" s="193" t="s">
        <v>477</v>
      </c>
      <c r="D95" s="193" t="s">
        <v>478</v>
      </c>
      <c r="E95" s="193" t="s">
        <v>479</v>
      </c>
      <c r="F95" s="193" t="s">
        <v>479</v>
      </c>
      <c r="G95" s="193" t="s">
        <v>40</v>
      </c>
      <c r="H95" s="193" t="s">
        <v>480</v>
      </c>
      <c r="I95" s="193" t="s">
        <v>481</v>
      </c>
      <c r="J95" s="193" t="s">
        <v>481</v>
      </c>
      <c r="K95" s="193" t="s">
        <v>481</v>
      </c>
      <c r="L95" s="193" t="s">
        <v>484</v>
      </c>
      <c r="M95" s="42"/>
      <c r="O95" s="184"/>
      <c r="P95" s="619" t="s">
        <v>502</v>
      </c>
      <c r="Q95" s="619"/>
      <c r="R95" s="619"/>
      <c r="S95" s="174"/>
      <c r="T95" s="174"/>
      <c r="U95" s="174"/>
      <c r="V95" s="174"/>
      <c r="W95" s="75"/>
      <c r="X95" s="186" t="str">
        <f>IF(W95="", " &lt;=== Select from drop down list","")</f>
        <v xml:space="preserve"> &lt;=== Select from drop down list</v>
      </c>
      <c r="Y95" s="176"/>
      <c r="Z95" s="101"/>
      <c r="AK95" s="101"/>
      <c r="AM95" s="613"/>
      <c r="AN95" s="613"/>
      <c r="AO95" s="613"/>
      <c r="AP95" s="613"/>
      <c r="AQ95" s="613"/>
      <c r="AR95" s="613"/>
      <c r="AS95" s="613"/>
      <c r="AT95" s="613"/>
      <c r="AU95" s="613"/>
      <c r="AX95" s="165"/>
      <c r="AY95" s="165"/>
    </row>
    <row r="96" spans="1:52" x14ac:dyDescent="0.3">
      <c r="B96" s="29">
        <f t="shared" ref="B96:B111" si="0">IF(L96&gt;0, 1, 0)</f>
        <v>1</v>
      </c>
      <c r="C96" s="26" t="s">
        <v>847</v>
      </c>
      <c r="D96" s="44">
        <v>2017</v>
      </c>
      <c r="E96" s="99">
        <v>42744</v>
      </c>
      <c r="F96" s="99">
        <v>42853</v>
      </c>
      <c r="G96" s="26" t="s">
        <v>848</v>
      </c>
      <c r="H96" s="100">
        <v>55</v>
      </c>
      <c r="I96" s="100">
        <v>20</v>
      </c>
      <c r="J96" s="100">
        <v>5</v>
      </c>
      <c r="K96" s="100">
        <v>25</v>
      </c>
      <c r="L96" s="100">
        <v>5</v>
      </c>
      <c r="M96" s="42"/>
      <c r="N96" s="246"/>
      <c r="O96" s="256"/>
      <c r="P96" s="257"/>
      <c r="Q96" s="257"/>
      <c r="R96" s="257"/>
      <c r="S96" s="257"/>
      <c r="T96" s="257"/>
      <c r="U96" s="257"/>
      <c r="V96" s="257"/>
      <c r="W96" s="246"/>
      <c r="X96" s="246"/>
      <c r="Y96" s="246"/>
      <c r="Z96" s="101"/>
      <c r="AK96" s="101"/>
      <c r="AL96" s="313"/>
      <c r="AM96" s="313"/>
      <c r="AN96" s="313"/>
      <c r="AO96" s="313"/>
      <c r="AP96" s="313"/>
      <c r="AQ96" s="313"/>
      <c r="AR96" s="313"/>
      <c r="AS96" s="313"/>
      <c r="AT96" s="313"/>
      <c r="AU96" s="313"/>
      <c r="AV96" s="313"/>
      <c r="AW96" s="313"/>
      <c r="AX96" s="313"/>
      <c r="AY96" s="313"/>
    </row>
    <row r="97" spans="2:51" x14ac:dyDescent="0.3">
      <c r="B97" s="29">
        <f t="shared" si="0"/>
        <v>1</v>
      </c>
      <c r="C97" s="26" t="s">
        <v>849</v>
      </c>
      <c r="D97" s="44">
        <v>2017</v>
      </c>
      <c r="E97" s="99">
        <v>42856</v>
      </c>
      <c r="F97" s="99">
        <v>42959</v>
      </c>
      <c r="G97" s="26" t="s">
        <v>848</v>
      </c>
      <c r="H97" s="100">
        <v>40</v>
      </c>
      <c r="I97" s="100">
        <v>20</v>
      </c>
      <c r="J97" s="100">
        <v>5</v>
      </c>
      <c r="K97" s="100">
        <v>10</v>
      </c>
      <c r="L97" s="100">
        <v>5</v>
      </c>
      <c r="M97" s="42"/>
      <c r="N97" s="176"/>
      <c r="O97" s="10" t="s">
        <v>18</v>
      </c>
      <c r="P97" s="522" t="s">
        <v>305</v>
      </c>
      <c r="Q97" s="522"/>
      <c r="R97" s="522"/>
      <c r="S97" s="522"/>
      <c r="T97" s="522"/>
      <c r="U97" s="522"/>
      <c r="V97" s="522"/>
      <c r="W97" s="522"/>
      <c r="X97" s="522"/>
      <c r="Y97" s="522"/>
      <c r="Z97" s="101"/>
      <c r="AK97" s="101"/>
      <c r="AL97" s="313"/>
      <c r="AM97" s="313"/>
      <c r="AN97" s="313"/>
      <c r="AO97" s="313"/>
      <c r="AP97" s="313"/>
      <c r="AQ97" s="313"/>
      <c r="AR97" s="313"/>
      <c r="AS97" s="313"/>
      <c r="AT97" s="313"/>
      <c r="AU97" s="313"/>
      <c r="AV97" s="313"/>
      <c r="AW97" s="313"/>
      <c r="AX97" s="313"/>
      <c r="AY97" s="313"/>
    </row>
    <row r="98" spans="2:51" ht="14.4" customHeight="1" x14ac:dyDescent="0.3">
      <c r="B98" s="29">
        <f t="shared" si="0"/>
        <v>1</v>
      </c>
      <c r="C98" s="26" t="s">
        <v>846</v>
      </c>
      <c r="D98" s="44">
        <v>2017</v>
      </c>
      <c r="E98" s="99">
        <v>42975</v>
      </c>
      <c r="F98" s="99">
        <v>43084</v>
      </c>
      <c r="G98" s="26" t="s">
        <v>848</v>
      </c>
      <c r="H98" s="100">
        <v>65</v>
      </c>
      <c r="I98" s="100">
        <v>20</v>
      </c>
      <c r="J98" s="100">
        <v>5</v>
      </c>
      <c r="K98" s="100">
        <v>30</v>
      </c>
      <c r="L98" s="100">
        <v>10</v>
      </c>
      <c r="M98" s="42"/>
      <c r="P98" s="595"/>
      <c r="Q98" s="596"/>
      <c r="R98" s="596"/>
      <c r="S98" s="596"/>
      <c r="T98" s="596"/>
      <c r="U98" s="596"/>
      <c r="V98" s="596"/>
      <c r="W98" s="596"/>
      <c r="X98" s="596"/>
      <c r="Y98" s="597"/>
      <c r="Z98" s="101"/>
      <c r="AA98" s="176"/>
      <c r="AB98" s="176"/>
      <c r="AC98" s="176"/>
      <c r="AD98" s="176"/>
      <c r="AE98" s="176"/>
      <c r="AF98" s="176"/>
      <c r="AG98" s="176"/>
      <c r="AH98" s="176"/>
      <c r="AI98" s="176"/>
      <c r="AL98" s="313"/>
      <c r="AM98" s="313"/>
      <c r="AN98" s="313"/>
      <c r="AO98" s="313"/>
      <c r="AP98" s="313"/>
      <c r="AQ98" s="313"/>
      <c r="AR98" s="313"/>
      <c r="AS98" s="313"/>
      <c r="AT98" s="313"/>
      <c r="AU98" s="313"/>
      <c r="AV98" s="313"/>
      <c r="AW98" s="313"/>
      <c r="AX98" s="313"/>
      <c r="AY98" s="313"/>
    </row>
    <row r="99" spans="2:51" ht="14.4" customHeight="1" x14ac:dyDescent="0.3">
      <c r="B99" s="29">
        <f t="shared" si="0"/>
        <v>1</v>
      </c>
      <c r="C99" s="26" t="s">
        <v>847</v>
      </c>
      <c r="D99" s="185">
        <v>2018</v>
      </c>
      <c r="E99" s="175">
        <v>43108</v>
      </c>
      <c r="F99" s="175">
        <v>43190</v>
      </c>
      <c r="G99" s="26" t="s">
        <v>848</v>
      </c>
      <c r="H99" s="100">
        <v>65</v>
      </c>
      <c r="I99" s="100">
        <v>20</v>
      </c>
      <c r="J99" s="100">
        <v>5</v>
      </c>
      <c r="K99" s="100">
        <v>30</v>
      </c>
      <c r="L99" s="100">
        <v>10</v>
      </c>
      <c r="M99" s="42"/>
      <c r="O99" s="176"/>
      <c r="P99" s="598"/>
      <c r="Q99" s="599"/>
      <c r="R99" s="599"/>
      <c r="S99" s="599"/>
      <c r="T99" s="599"/>
      <c r="U99" s="599"/>
      <c r="V99" s="599"/>
      <c r="W99" s="599"/>
      <c r="X99" s="599"/>
      <c r="Y99" s="600"/>
      <c r="Z99" s="101"/>
    </row>
    <row r="100" spans="2:51" x14ac:dyDescent="0.3">
      <c r="B100" s="29">
        <f t="shared" si="0"/>
        <v>0</v>
      </c>
      <c r="C100" s="26"/>
      <c r="D100" s="185"/>
      <c r="E100" s="175"/>
      <c r="F100" s="175"/>
      <c r="G100" s="26"/>
      <c r="H100" s="100"/>
      <c r="I100" s="100"/>
      <c r="J100" s="100"/>
      <c r="K100" s="100"/>
      <c r="L100" s="100"/>
      <c r="M100" s="42"/>
      <c r="O100" s="176"/>
      <c r="P100" s="598"/>
      <c r="Q100" s="599"/>
      <c r="R100" s="599"/>
      <c r="S100" s="599"/>
      <c r="T100" s="599"/>
      <c r="U100" s="599"/>
      <c r="V100" s="599"/>
      <c r="W100" s="599"/>
      <c r="X100" s="599"/>
      <c r="Y100" s="600"/>
      <c r="Z100" s="101"/>
    </row>
    <row r="101" spans="2:51" x14ac:dyDescent="0.3">
      <c r="B101" s="29">
        <f t="shared" si="0"/>
        <v>0</v>
      </c>
      <c r="C101" s="26"/>
      <c r="D101" s="185"/>
      <c r="E101" s="175"/>
      <c r="F101" s="175"/>
      <c r="G101" s="26"/>
      <c r="H101" s="100"/>
      <c r="I101" s="100"/>
      <c r="J101" s="100"/>
      <c r="K101" s="100"/>
      <c r="L101" s="100"/>
      <c r="M101" s="42"/>
      <c r="O101" s="176"/>
      <c r="P101" s="601"/>
      <c r="Q101" s="602"/>
      <c r="R101" s="602"/>
      <c r="S101" s="602"/>
      <c r="T101" s="602"/>
      <c r="U101" s="602"/>
      <c r="V101" s="602"/>
      <c r="W101" s="602"/>
      <c r="X101" s="602"/>
      <c r="Y101" s="603"/>
      <c r="Z101" s="101"/>
    </row>
    <row r="102" spans="2:51" x14ac:dyDescent="0.3">
      <c r="B102" s="29">
        <f t="shared" si="0"/>
        <v>0</v>
      </c>
      <c r="C102" s="26"/>
      <c r="D102" s="185"/>
      <c r="E102" s="175"/>
      <c r="F102" s="175"/>
      <c r="G102" s="26"/>
      <c r="H102" s="100"/>
      <c r="I102" s="100"/>
      <c r="J102" s="100"/>
      <c r="K102" s="100"/>
      <c r="L102" s="100"/>
      <c r="M102" s="42"/>
      <c r="O102" s="176"/>
      <c r="Z102" s="101"/>
      <c r="AA102" s="246"/>
      <c r="AB102" s="246"/>
      <c r="AC102" s="246"/>
      <c r="AD102" s="246"/>
      <c r="AE102" s="246"/>
      <c r="AF102" s="246"/>
      <c r="AG102" s="246"/>
      <c r="AH102" s="246"/>
      <c r="AI102" s="246"/>
      <c r="AJ102" s="381"/>
    </row>
    <row r="103" spans="2:51" ht="15" x14ac:dyDescent="0.3">
      <c r="B103" s="29">
        <f t="shared" si="0"/>
        <v>0</v>
      </c>
      <c r="C103" s="26"/>
      <c r="D103" s="185"/>
      <c r="E103" s="175"/>
      <c r="F103" s="175"/>
      <c r="G103" s="26"/>
      <c r="H103" s="100"/>
      <c r="I103" s="100"/>
      <c r="J103" s="100"/>
      <c r="K103" s="100"/>
      <c r="L103" s="100"/>
      <c r="M103" s="42"/>
      <c r="O103" s="184" t="s">
        <v>19</v>
      </c>
      <c r="P103" s="460" t="s">
        <v>503</v>
      </c>
      <c r="Q103" s="460"/>
      <c r="R103" s="460"/>
      <c r="S103" s="460"/>
      <c r="T103" s="460"/>
      <c r="U103" s="460"/>
      <c r="V103" s="460"/>
      <c r="Z103" s="101"/>
      <c r="AA103" s="176"/>
      <c r="AB103" s="176"/>
      <c r="AC103" s="176"/>
      <c r="AD103" s="176"/>
      <c r="AE103" s="176"/>
      <c r="AF103" s="176"/>
      <c r="AG103" s="176"/>
      <c r="AH103" s="176"/>
      <c r="AI103" s="176"/>
    </row>
    <row r="104" spans="2:51" x14ac:dyDescent="0.3">
      <c r="B104" s="29">
        <f t="shared" si="0"/>
        <v>0</v>
      </c>
      <c r="C104" s="26"/>
      <c r="D104" s="185"/>
      <c r="E104" s="175"/>
      <c r="F104" s="175"/>
      <c r="G104" s="26"/>
      <c r="H104" s="100"/>
      <c r="I104" s="100"/>
      <c r="J104" s="100"/>
      <c r="K104" s="100"/>
      <c r="L104" s="100"/>
      <c r="M104" s="42"/>
      <c r="P104" s="460" t="s">
        <v>504</v>
      </c>
      <c r="Q104" s="460"/>
      <c r="R104" s="460"/>
      <c r="S104" s="460"/>
      <c r="T104" s="460"/>
      <c r="U104" s="460"/>
      <c r="V104" s="460"/>
      <c r="W104" s="176"/>
      <c r="X104" s="176"/>
      <c r="Z104" s="101"/>
    </row>
    <row r="105" spans="2:51" x14ac:dyDescent="0.3">
      <c r="B105" s="29">
        <f t="shared" si="0"/>
        <v>0</v>
      </c>
      <c r="C105" s="26"/>
      <c r="D105" s="185"/>
      <c r="E105" s="175"/>
      <c r="F105" s="175"/>
      <c r="G105" s="26"/>
      <c r="H105" s="100"/>
      <c r="I105" s="100"/>
      <c r="J105" s="100"/>
      <c r="K105" s="100"/>
      <c r="L105" s="100"/>
      <c r="M105" s="42"/>
      <c r="O105" s="176"/>
      <c r="P105" s="460" t="s">
        <v>505</v>
      </c>
      <c r="Q105" s="460"/>
      <c r="R105" s="460"/>
      <c r="S105" s="460"/>
      <c r="T105" s="174"/>
      <c r="U105" s="174"/>
      <c r="V105" s="174"/>
      <c r="W105" s="75"/>
      <c r="X105" s="186" t="str">
        <f>IF(W105="", " &lt;=== Select from drop down list","")</f>
        <v xml:space="preserve"> &lt;=== Select from drop down list</v>
      </c>
      <c r="Z105" s="101"/>
    </row>
    <row r="106" spans="2:51" ht="14.4" customHeight="1" x14ac:dyDescent="0.3">
      <c r="B106" s="29">
        <f t="shared" si="0"/>
        <v>0</v>
      </c>
      <c r="C106" s="26"/>
      <c r="D106" s="185"/>
      <c r="E106" s="175"/>
      <c r="F106" s="175"/>
      <c r="G106" s="26"/>
      <c r="H106" s="100"/>
      <c r="I106" s="100"/>
      <c r="J106" s="100"/>
      <c r="K106" s="100"/>
      <c r="L106" s="100"/>
      <c r="M106" s="42"/>
      <c r="N106" s="313"/>
      <c r="O106" s="184"/>
      <c r="P106" s="313"/>
      <c r="Q106" s="313"/>
      <c r="R106" s="313"/>
      <c r="S106" s="313"/>
      <c r="T106" s="313"/>
      <c r="U106" s="313"/>
      <c r="V106" s="313"/>
      <c r="W106" s="313"/>
      <c r="X106" s="313"/>
      <c r="Y106" s="313"/>
      <c r="Z106" s="101"/>
    </row>
    <row r="107" spans="2:51" ht="14.4" customHeight="1" x14ac:dyDescent="0.3">
      <c r="B107" s="29">
        <f t="shared" si="0"/>
        <v>0</v>
      </c>
      <c r="C107" s="26"/>
      <c r="D107" s="185"/>
      <c r="E107" s="175"/>
      <c r="F107" s="175"/>
      <c r="G107" s="26"/>
      <c r="H107" s="100"/>
      <c r="I107" s="100"/>
      <c r="J107" s="100"/>
      <c r="K107" s="100"/>
      <c r="L107" s="100"/>
      <c r="M107" s="42"/>
      <c r="O107" s="184"/>
      <c r="Z107" s="101"/>
    </row>
    <row r="108" spans="2:51" x14ac:dyDescent="0.3">
      <c r="B108" s="29">
        <f t="shared" si="0"/>
        <v>0</v>
      </c>
      <c r="C108" s="26"/>
      <c r="D108" s="185"/>
      <c r="E108" s="175"/>
      <c r="F108" s="175"/>
      <c r="G108" s="26"/>
      <c r="H108" s="100"/>
      <c r="I108" s="100"/>
      <c r="J108" s="100"/>
      <c r="K108" s="100"/>
      <c r="L108" s="100"/>
      <c r="M108" s="42"/>
      <c r="N108" s="278"/>
      <c r="O108" s="273" t="s">
        <v>685</v>
      </c>
      <c r="P108" s="278"/>
      <c r="Q108" s="278"/>
      <c r="R108" s="278"/>
      <c r="S108" s="278"/>
      <c r="T108" s="278"/>
      <c r="U108" s="278"/>
      <c r="V108" s="278"/>
      <c r="W108" s="278"/>
      <c r="X108" s="278"/>
      <c r="Y108" s="278"/>
      <c r="Z108" s="101"/>
    </row>
    <row r="109" spans="2:51" x14ac:dyDescent="0.3">
      <c r="B109" s="29">
        <f t="shared" si="0"/>
        <v>0</v>
      </c>
      <c r="C109" s="26"/>
      <c r="D109" s="185"/>
      <c r="E109" s="175"/>
      <c r="F109" s="175"/>
      <c r="G109" s="26"/>
      <c r="H109" s="100"/>
      <c r="I109" s="100"/>
      <c r="J109" s="100"/>
      <c r="K109" s="100"/>
      <c r="L109" s="100"/>
      <c r="M109" s="42"/>
      <c r="N109" s="278"/>
      <c r="O109" s="278"/>
      <c r="P109" s="278" t="s">
        <v>227</v>
      </c>
      <c r="Q109" s="560"/>
      <c r="R109" s="561"/>
      <c r="S109" s="561"/>
      <c r="T109" s="562"/>
      <c r="U109" s="278"/>
      <c r="V109" s="278"/>
      <c r="W109" s="278"/>
      <c r="X109" s="278"/>
      <c r="Y109" s="278"/>
      <c r="Z109" s="101"/>
    </row>
    <row r="110" spans="2:51" x14ac:dyDescent="0.3">
      <c r="B110" s="29">
        <f t="shared" si="0"/>
        <v>0</v>
      </c>
      <c r="C110" s="26"/>
      <c r="D110" s="185"/>
      <c r="E110" s="175"/>
      <c r="F110" s="175"/>
      <c r="G110" s="26"/>
      <c r="H110" s="100"/>
      <c r="I110" s="100"/>
      <c r="J110" s="100"/>
      <c r="K110" s="100"/>
      <c r="L110" s="100"/>
      <c r="M110" s="42"/>
      <c r="N110" s="382"/>
      <c r="O110" s="382"/>
      <c r="P110" s="382"/>
      <c r="Q110" s="382"/>
      <c r="R110" s="382"/>
      <c r="S110" s="382"/>
      <c r="T110" s="382"/>
      <c r="U110" s="382"/>
      <c r="V110" s="382"/>
      <c r="W110" s="382"/>
      <c r="X110" s="382"/>
      <c r="Y110" s="382"/>
      <c r="Z110" s="101"/>
    </row>
    <row r="111" spans="2:51" x14ac:dyDescent="0.3">
      <c r="B111" s="29">
        <f t="shared" si="0"/>
        <v>0</v>
      </c>
      <c r="C111" s="26"/>
      <c r="D111" s="185"/>
      <c r="E111" s="175"/>
      <c r="F111" s="175"/>
      <c r="G111" s="26"/>
      <c r="H111" s="100"/>
      <c r="I111" s="100"/>
      <c r="J111" s="100"/>
      <c r="K111" s="100"/>
      <c r="L111" s="100"/>
      <c r="M111" s="42"/>
      <c r="N111" s="278"/>
      <c r="O111" s="278"/>
      <c r="P111" s="278"/>
      <c r="Q111" s="278"/>
      <c r="R111" s="278"/>
      <c r="S111" s="278"/>
      <c r="T111" s="278"/>
      <c r="U111" s="278"/>
      <c r="V111" s="278"/>
      <c r="W111" s="278"/>
      <c r="X111" s="278"/>
      <c r="Y111" s="278"/>
      <c r="Z111" s="101"/>
    </row>
    <row r="112" spans="2:51" x14ac:dyDescent="0.3">
      <c r="B112" s="29">
        <f>SUM(B96:B111)</f>
        <v>4</v>
      </c>
      <c r="C112" s="176"/>
      <c r="D112" s="176"/>
      <c r="E112" s="176"/>
      <c r="F112" s="176"/>
      <c r="G112" s="176"/>
      <c r="H112" s="176"/>
      <c r="I112" s="176"/>
      <c r="J112" s="176"/>
      <c r="K112" s="176"/>
      <c r="L112" s="176"/>
      <c r="M112" s="42"/>
      <c r="N112" s="278"/>
      <c r="O112" s="252" t="s">
        <v>686</v>
      </c>
      <c r="P112" s="252"/>
      <c r="Q112" s="252"/>
      <c r="R112" s="252"/>
      <c r="S112" s="252"/>
      <c r="T112" s="252"/>
      <c r="U112" s="252"/>
      <c r="V112" s="278"/>
      <c r="W112" s="278"/>
      <c r="X112" s="278"/>
      <c r="Y112" s="278"/>
      <c r="Z112" s="101"/>
    </row>
    <row r="113" spans="1:52" x14ac:dyDescent="0.3">
      <c r="A113" s="176"/>
      <c r="B113" s="29"/>
      <c r="C113" s="178" t="str">
        <f>IF(B112&gt;0, "Describe the type of 'other duties' performed.","")</f>
        <v>Describe the type of 'other duties' performed.</v>
      </c>
      <c r="D113" s="176"/>
      <c r="E113" s="176"/>
      <c r="F113" s="176"/>
      <c r="G113" s="176"/>
      <c r="H113" s="176"/>
      <c r="I113" s="176"/>
      <c r="J113" s="176"/>
      <c r="K113" s="176"/>
      <c r="L113" s="176"/>
      <c r="M113" s="42"/>
      <c r="N113" s="382"/>
      <c r="O113" s="386" t="s">
        <v>782</v>
      </c>
      <c r="P113" s="382"/>
      <c r="Q113" s="382"/>
      <c r="R113" s="382"/>
      <c r="S113" s="382"/>
      <c r="T113" s="382"/>
      <c r="U113" s="382"/>
      <c r="V113" s="382"/>
      <c r="W113" s="382"/>
      <c r="X113" s="382"/>
      <c r="Y113" s="382"/>
      <c r="Z113" s="101"/>
    </row>
    <row r="114" spans="1:52" x14ac:dyDescent="0.3">
      <c r="C114" s="496" t="s">
        <v>851</v>
      </c>
      <c r="D114" s="496"/>
      <c r="E114" s="496"/>
      <c r="F114" s="496"/>
      <c r="G114" s="496"/>
      <c r="H114" s="496"/>
      <c r="I114" s="496"/>
      <c r="J114" s="496"/>
      <c r="K114" s="496"/>
      <c r="L114" s="496"/>
      <c r="M114" s="42"/>
      <c r="N114" s="382"/>
      <c r="O114" s="382"/>
      <c r="P114" s="556" t="s">
        <v>781</v>
      </c>
      <c r="Q114" s="556"/>
      <c r="R114" s="556"/>
      <c r="S114" s="382"/>
      <c r="T114" s="382"/>
      <c r="U114" s="382"/>
      <c r="V114" s="382"/>
      <c r="W114" s="382"/>
      <c r="X114" s="382"/>
      <c r="Y114" s="382"/>
      <c r="Z114" s="101"/>
      <c r="AZ114" s="176"/>
    </row>
    <row r="115" spans="1:52" s="176" customFormat="1" x14ac:dyDescent="0.3">
      <c r="A115"/>
      <c r="B115"/>
      <c r="C115" s="496"/>
      <c r="D115" s="496"/>
      <c r="E115" s="496"/>
      <c r="F115" s="496"/>
      <c r="G115" s="496"/>
      <c r="H115" s="496"/>
      <c r="I115" s="496"/>
      <c r="J115" s="496"/>
      <c r="K115" s="496"/>
      <c r="L115" s="496"/>
      <c r="M115" s="42"/>
      <c r="N115" s="382"/>
      <c r="O115" s="382"/>
      <c r="P115" s="382"/>
      <c r="Q115" s="382"/>
      <c r="R115" s="382"/>
      <c r="S115" s="382"/>
      <c r="T115" s="382"/>
      <c r="U115" s="382"/>
      <c r="V115" s="382"/>
      <c r="W115" s="382"/>
      <c r="X115" s="382"/>
      <c r="Y115" s="382"/>
      <c r="Z115" s="101"/>
      <c r="AA115"/>
      <c r="AB115"/>
      <c r="AC115"/>
      <c r="AD115"/>
      <c r="AE115"/>
      <c r="AF115"/>
      <c r="AG115"/>
      <c r="AH115"/>
      <c r="AI115"/>
      <c r="AJ115" s="382"/>
      <c r="AL115"/>
      <c r="AM115"/>
      <c r="AN115"/>
      <c r="AO115"/>
      <c r="AP115"/>
      <c r="AQ115"/>
      <c r="AR115"/>
      <c r="AS115"/>
      <c r="AT115"/>
      <c r="AU115"/>
      <c r="AV115"/>
      <c r="AW115"/>
      <c r="AX115"/>
      <c r="AY115"/>
      <c r="AZ115"/>
    </row>
    <row r="116" spans="1:52" x14ac:dyDescent="0.3">
      <c r="B116" s="176"/>
      <c r="C116" s="496"/>
      <c r="D116" s="496"/>
      <c r="E116" s="496"/>
      <c r="F116" s="496"/>
      <c r="G116" s="496"/>
      <c r="H116" s="496"/>
      <c r="I116" s="496"/>
      <c r="J116" s="496"/>
      <c r="K116" s="496"/>
      <c r="L116" s="496"/>
      <c r="M116" s="42"/>
      <c r="N116" s="278"/>
      <c r="O116" s="278"/>
      <c r="P116" s="278" t="s">
        <v>633</v>
      </c>
      <c r="Q116" s="560"/>
      <c r="R116" s="561"/>
      <c r="S116" s="561"/>
      <c r="T116" s="562"/>
      <c r="U116" s="278"/>
      <c r="V116" s="278"/>
      <c r="W116" s="278"/>
      <c r="X116" s="278"/>
      <c r="Y116" s="278"/>
      <c r="Z116" s="101"/>
    </row>
    <row r="117" spans="1:52" x14ac:dyDescent="0.3">
      <c r="B117" s="176"/>
      <c r="C117" s="496"/>
      <c r="D117" s="496"/>
      <c r="E117" s="496"/>
      <c r="F117" s="496"/>
      <c r="G117" s="496"/>
      <c r="H117" s="496"/>
      <c r="I117" s="496"/>
      <c r="J117" s="496"/>
      <c r="K117" s="496"/>
      <c r="L117" s="496"/>
      <c r="M117" s="42"/>
      <c r="N117" s="382"/>
      <c r="O117" s="382"/>
      <c r="P117" s="382"/>
      <c r="Q117" s="382"/>
      <c r="R117" s="382"/>
      <c r="S117" s="382"/>
      <c r="T117" s="382"/>
      <c r="U117" s="382"/>
      <c r="V117" s="382"/>
      <c r="W117" s="382"/>
      <c r="X117" s="382"/>
      <c r="Y117" s="382"/>
      <c r="Z117" s="101"/>
    </row>
    <row r="118" spans="1:52" x14ac:dyDescent="0.3">
      <c r="C118" s="496"/>
      <c r="D118" s="496"/>
      <c r="E118" s="496"/>
      <c r="F118" s="496"/>
      <c r="G118" s="496"/>
      <c r="H118" s="496"/>
      <c r="I118" s="496"/>
      <c r="J118" s="496"/>
      <c r="K118" s="496"/>
      <c r="L118" s="496"/>
      <c r="M118" s="42"/>
      <c r="N118" s="278"/>
      <c r="O118" s="278"/>
      <c r="P118" s="278"/>
      <c r="Q118" s="278"/>
      <c r="R118" s="278"/>
      <c r="S118" s="278"/>
      <c r="T118" s="278"/>
      <c r="U118" s="278"/>
      <c r="V118" s="278"/>
      <c r="W118" s="278"/>
      <c r="X118" s="278"/>
      <c r="Y118" s="278"/>
      <c r="Z118" s="101"/>
    </row>
    <row r="119" spans="1:52" x14ac:dyDescent="0.3">
      <c r="C119" s="496"/>
      <c r="D119" s="496"/>
      <c r="E119" s="496"/>
      <c r="F119" s="496"/>
      <c r="G119" s="496"/>
      <c r="H119" s="496"/>
      <c r="I119" s="496"/>
      <c r="J119" s="496"/>
      <c r="K119" s="496"/>
      <c r="L119" s="496"/>
      <c r="M119" s="42"/>
      <c r="N119" s="278"/>
      <c r="O119" s="279" t="s">
        <v>687</v>
      </c>
      <c r="P119" s="278"/>
      <c r="Q119" s="278"/>
      <c r="R119" s="278"/>
      <c r="S119" s="278"/>
      <c r="T119" s="278"/>
      <c r="U119" s="278"/>
      <c r="V119" s="278"/>
      <c r="W119" s="278"/>
      <c r="X119" s="278"/>
      <c r="Y119" s="278"/>
      <c r="Z119" s="101"/>
    </row>
    <row r="120" spans="1:52" x14ac:dyDescent="0.3">
      <c r="C120" s="496"/>
      <c r="D120" s="496"/>
      <c r="E120" s="496"/>
      <c r="F120" s="496"/>
      <c r="G120" s="496"/>
      <c r="H120" s="496"/>
      <c r="I120" s="496"/>
      <c r="J120" s="496"/>
      <c r="K120" s="496"/>
      <c r="L120" s="496"/>
      <c r="M120" s="42"/>
      <c r="N120" s="382"/>
      <c r="O120" s="386" t="s">
        <v>782</v>
      </c>
      <c r="P120" s="382"/>
      <c r="Q120" s="382"/>
      <c r="R120" s="382"/>
      <c r="S120" s="382"/>
      <c r="T120" s="382"/>
      <c r="U120" s="382"/>
      <c r="V120" s="382"/>
      <c r="W120" s="382"/>
      <c r="X120" s="382"/>
      <c r="Y120" s="382"/>
      <c r="Z120" s="101"/>
    </row>
    <row r="121" spans="1:52" x14ac:dyDescent="0.3">
      <c r="C121" s="496"/>
      <c r="D121" s="496"/>
      <c r="E121" s="496"/>
      <c r="F121" s="496"/>
      <c r="G121" s="496"/>
      <c r="H121" s="496"/>
      <c r="I121" s="496"/>
      <c r="J121" s="496"/>
      <c r="K121" s="496"/>
      <c r="L121" s="496"/>
      <c r="M121" s="42"/>
      <c r="N121" s="382"/>
      <c r="O121" s="382"/>
      <c r="P121" s="556" t="s">
        <v>781</v>
      </c>
      <c r="Q121" s="556"/>
      <c r="R121" s="556"/>
      <c r="S121" s="382"/>
      <c r="T121" s="382"/>
      <c r="U121" s="382"/>
      <c r="V121" s="382"/>
      <c r="W121" s="382"/>
      <c r="X121" s="382"/>
      <c r="Y121" s="382"/>
      <c r="Z121" s="101"/>
    </row>
    <row r="122" spans="1:52" x14ac:dyDescent="0.3">
      <c r="C122" s="496"/>
      <c r="D122" s="496"/>
      <c r="E122" s="496"/>
      <c r="F122" s="496"/>
      <c r="G122" s="496"/>
      <c r="H122" s="496"/>
      <c r="I122" s="496"/>
      <c r="J122" s="496"/>
      <c r="K122" s="496"/>
      <c r="L122" s="496"/>
      <c r="M122" s="42"/>
      <c r="N122" s="382"/>
      <c r="O122" s="382"/>
      <c r="P122" s="382"/>
      <c r="Q122" s="382"/>
      <c r="R122" s="382"/>
      <c r="S122" s="382"/>
      <c r="T122" s="382"/>
      <c r="U122" s="382"/>
      <c r="V122" s="382"/>
      <c r="W122" s="382"/>
      <c r="X122" s="382"/>
      <c r="Y122" s="382"/>
      <c r="Z122" s="101"/>
    </row>
    <row r="123" spans="1:52" x14ac:dyDescent="0.3">
      <c r="M123" s="42"/>
      <c r="N123" s="278"/>
      <c r="O123" s="278"/>
      <c r="P123" s="278" t="s">
        <v>633</v>
      </c>
      <c r="Q123" s="560"/>
      <c r="R123" s="561"/>
      <c r="S123" s="561"/>
      <c r="T123" s="562"/>
      <c r="U123" s="278"/>
      <c r="V123" s="278"/>
      <c r="W123" s="278"/>
      <c r="X123" s="278"/>
      <c r="Y123" s="278"/>
      <c r="Z123" s="101"/>
    </row>
    <row r="124" spans="1:52" x14ac:dyDescent="0.3">
      <c r="M124" s="42"/>
      <c r="N124" s="382"/>
      <c r="O124" s="382"/>
      <c r="P124" s="382"/>
      <c r="Q124" s="382"/>
      <c r="R124" s="382"/>
      <c r="S124" s="382"/>
      <c r="T124" s="382"/>
      <c r="U124" s="382"/>
      <c r="V124" s="382"/>
      <c r="W124" s="382"/>
      <c r="X124" s="382"/>
      <c r="Y124" s="382"/>
      <c r="Z124" s="101"/>
      <c r="AX124" s="176"/>
      <c r="AY124" s="176"/>
    </row>
    <row r="125" spans="1:52" x14ac:dyDescent="0.3">
      <c r="M125" s="42"/>
      <c r="N125" s="278"/>
      <c r="O125" s="278"/>
      <c r="P125" s="278"/>
      <c r="Q125" s="278"/>
      <c r="R125" s="278"/>
      <c r="S125" s="278"/>
      <c r="T125" s="278"/>
      <c r="U125" s="278"/>
      <c r="V125" s="278"/>
      <c r="W125" s="278"/>
      <c r="X125" s="278"/>
      <c r="Y125" s="278"/>
      <c r="Z125" s="101"/>
    </row>
    <row r="126" spans="1:52" x14ac:dyDescent="0.3">
      <c r="M126" s="42"/>
      <c r="N126" s="278"/>
      <c r="O126" s="252" t="s">
        <v>688</v>
      </c>
      <c r="P126" s="252"/>
      <c r="Q126" s="252"/>
      <c r="R126" s="252"/>
      <c r="S126" s="252"/>
      <c r="T126" s="252"/>
      <c r="U126" s="252"/>
      <c r="V126" s="278"/>
      <c r="W126" s="278"/>
      <c r="X126" s="278"/>
      <c r="Y126" s="278"/>
      <c r="Z126" s="101"/>
      <c r="AL126" s="176"/>
      <c r="AW126" s="176"/>
    </row>
    <row r="127" spans="1:52" x14ac:dyDescent="0.3">
      <c r="M127" s="42"/>
      <c r="N127" s="278"/>
      <c r="O127" s="278"/>
      <c r="P127" s="278" t="s">
        <v>635</v>
      </c>
      <c r="Q127" s="612"/>
      <c r="R127" s="612"/>
      <c r="S127" s="612"/>
      <c r="T127" s="612"/>
      <c r="U127" s="278"/>
      <c r="V127" s="278"/>
      <c r="W127" s="278"/>
      <c r="X127" s="278"/>
      <c r="Y127" s="278"/>
      <c r="Z127" s="101"/>
      <c r="AM127" s="176"/>
      <c r="AN127" s="176"/>
      <c r="AO127" s="176"/>
      <c r="AP127" s="176"/>
      <c r="AQ127" s="176"/>
      <c r="AR127" s="176"/>
      <c r="AS127" s="176"/>
      <c r="AT127" s="176"/>
      <c r="AU127" s="176"/>
      <c r="AV127" s="176"/>
    </row>
    <row r="128" spans="1:52" x14ac:dyDescent="0.3">
      <c r="M128" s="42"/>
      <c r="N128" s="278"/>
      <c r="O128" s="279"/>
      <c r="P128" s="278" t="s">
        <v>648</v>
      </c>
      <c r="Q128" s="612"/>
      <c r="R128" s="612"/>
      <c r="S128" s="612"/>
      <c r="T128" s="612"/>
      <c r="U128" s="278" t="s">
        <v>649</v>
      </c>
      <c r="V128" s="278"/>
      <c r="W128" s="278"/>
      <c r="X128" s="278"/>
      <c r="Y128" s="278"/>
      <c r="Z128" s="101"/>
      <c r="AA128" s="176"/>
      <c r="AB128" s="176"/>
      <c r="AC128" s="176"/>
      <c r="AD128" s="176"/>
      <c r="AE128" s="176"/>
      <c r="AF128" s="176"/>
      <c r="AG128" s="176"/>
      <c r="AH128" s="176"/>
      <c r="AI128" s="176"/>
      <c r="AX128" s="246"/>
      <c r="AY128" s="246"/>
    </row>
    <row r="129" spans="13:51" x14ac:dyDescent="0.3">
      <c r="M129" s="42"/>
      <c r="N129" s="278"/>
      <c r="O129" s="278"/>
      <c r="P129" s="278" t="s">
        <v>648</v>
      </c>
      <c r="Q129" s="612"/>
      <c r="R129" s="612"/>
      <c r="S129" s="612"/>
      <c r="T129" s="612"/>
      <c r="U129" s="278" t="s">
        <v>649</v>
      </c>
      <c r="V129" s="278"/>
      <c r="W129" s="278"/>
      <c r="X129" s="278"/>
      <c r="Y129" s="278"/>
      <c r="Z129" s="101"/>
      <c r="AX129" s="176"/>
      <c r="AY129" s="176"/>
    </row>
    <row r="130" spans="13:51" x14ac:dyDescent="0.3">
      <c r="M130" s="42"/>
      <c r="N130" s="278"/>
      <c r="O130" s="278"/>
      <c r="P130" s="278" t="s">
        <v>648</v>
      </c>
      <c r="Q130" s="612"/>
      <c r="R130" s="612"/>
      <c r="S130" s="612"/>
      <c r="T130" s="612"/>
      <c r="U130" s="278" t="s">
        <v>649</v>
      </c>
      <c r="V130" s="278"/>
      <c r="W130" s="278"/>
      <c r="X130" s="278"/>
      <c r="Y130" s="278"/>
      <c r="Z130" s="101"/>
      <c r="AL130" s="246"/>
      <c r="AW130" s="246"/>
    </row>
    <row r="131" spans="13:51" x14ac:dyDescent="0.3">
      <c r="M131" s="42"/>
      <c r="N131" s="278"/>
      <c r="O131" s="278"/>
      <c r="P131" s="278" t="s">
        <v>648</v>
      </c>
      <c r="Q131" s="612"/>
      <c r="R131" s="612"/>
      <c r="S131" s="612"/>
      <c r="T131" s="612"/>
      <c r="U131" s="278" t="s">
        <v>649</v>
      </c>
      <c r="V131" s="278"/>
      <c r="W131" s="278"/>
      <c r="X131" s="278"/>
      <c r="Y131" s="278"/>
      <c r="Z131" s="101"/>
      <c r="AL131" s="176"/>
      <c r="AM131" s="246"/>
      <c r="AN131" s="246"/>
      <c r="AO131" s="246"/>
      <c r="AP131" s="246"/>
      <c r="AQ131" s="246"/>
      <c r="AR131" s="246"/>
      <c r="AS131" s="246"/>
      <c r="AT131" s="246"/>
      <c r="AU131" s="246"/>
      <c r="AV131" s="246"/>
      <c r="AW131" s="176"/>
    </row>
    <row r="132" spans="13:51" x14ac:dyDescent="0.3">
      <c r="M132" s="42"/>
      <c r="N132" s="313"/>
      <c r="O132" s="313"/>
      <c r="P132" s="313" t="s">
        <v>648</v>
      </c>
      <c r="Q132" s="612"/>
      <c r="R132" s="612"/>
      <c r="S132" s="612"/>
      <c r="T132" s="612"/>
      <c r="U132" s="313" t="s">
        <v>649</v>
      </c>
      <c r="V132" s="313"/>
      <c r="W132" s="313"/>
      <c r="X132" s="313"/>
      <c r="Y132" s="313"/>
      <c r="Z132" s="101"/>
      <c r="AM132" s="176"/>
      <c r="AN132" s="176"/>
      <c r="AO132" s="176"/>
      <c r="AP132" s="176"/>
      <c r="AQ132" s="176"/>
      <c r="AR132" s="176"/>
      <c r="AS132" s="176"/>
      <c r="AT132" s="176"/>
      <c r="AU132" s="176"/>
      <c r="AV132" s="176"/>
    </row>
    <row r="133" spans="13:51" x14ac:dyDescent="0.3">
      <c r="M133" s="42"/>
      <c r="N133" s="313"/>
      <c r="O133" s="314"/>
      <c r="P133" s="313" t="s">
        <v>648</v>
      </c>
      <c r="Q133" s="612"/>
      <c r="R133" s="612"/>
      <c r="S133" s="612"/>
      <c r="T133" s="612"/>
      <c r="U133" s="313" t="s">
        <v>649</v>
      </c>
      <c r="V133" s="313"/>
      <c r="W133" s="313"/>
      <c r="X133" s="313"/>
      <c r="Y133" s="313"/>
      <c r="Z133" s="101"/>
    </row>
    <row r="134" spans="13:51" x14ac:dyDescent="0.3">
      <c r="M134" s="42"/>
      <c r="N134" s="313"/>
      <c r="O134" s="313"/>
      <c r="P134" s="313" t="s">
        <v>648</v>
      </c>
      <c r="Q134" s="612"/>
      <c r="R134" s="612"/>
      <c r="S134" s="612"/>
      <c r="T134" s="612"/>
      <c r="U134" s="313" t="s">
        <v>649</v>
      </c>
      <c r="V134" s="313"/>
      <c r="W134" s="313"/>
      <c r="X134" s="313"/>
      <c r="Y134" s="313"/>
      <c r="Z134" s="101"/>
    </row>
    <row r="135" spans="13:51" x14ac:dyDescent="0.3">
      <c r="M135" s="42"/>
      <c r="N135" s="313"/>
      <c r="O135" s="313"/>
      <c r="P135" s="313" t="s">
        <v>648</v>
      </c>
      <c r="Q135" s="612"/>
      <c r="R135" s="612"/>
      <c r="S135" s="612"/>
      <c r="T135" s="612"/>
      <c r="U135" s="313" t="s">
        <v>649</v>
      </c>
      <c r="V135" s="313"/>
      <c r="W135" s="313"/>
      <c r="X135" s="313"/>
      <c r="Y135" s="313"/>
      <c r="Z135" s="101"/>
    </row>
    <row r="136" spans="13:51" x14ac:dyDescent="0.3">
      <c r="M136" s="42"/>
      <c r="N136" s="313"/>
      <c r="O136" s="313"/>
      <c r="P136" s="313" t="s">
        <v>648</v>
      </c>
      <c r="Q136" s="612"/>
      <c r="R136" s="612"/>
      <c r="S136" s="612"/>
      <c r="T136" s="612"/>
      <c r="U136" s="313" t="s">
        <v>649</v>
      </c>
      <c r="V136" s="313"/>
      <c r="W136" s="313"/>
      <c r="X136" s="313"/>
      <c r="Y136" s="313"/>
      <c r="Z136" s="101"/>
    </row>
    <row r="137" spans="13:51" x14ac:dyDescent="0.3">
      <c r="M137" s="42"/>
      <c r="N137" s="313"/>
      <c r="O137" s="313"/>
      <c r="P137" s="313"/>
      <c r="Q137" s="313"/>
      <c r="R137" s="313"/>
      <c r="S137" s="313"/>
      <c r="T137" s="313"/>
      <c r="U137" s="313"/>
      <c r="V137" s="315"/>
      <c r="W137" s="315"/>
      <c r="X137" s="313"/>
      <c r="Y137" s="313"/>
      <c r="Z137" s="101"/>
    </row>
    <row r="138" spans="13:51" x14ac:dyDescent="0.3">
      <c r="M138" s="42"/>
      <c r="N138" s="278"/>
      <c r="O138" s="278"/>
      <c r="P138" s="292" t="s">
        <v>650</v>
      </c>
      <c r="Q138" s="278"/>
      <c r="R138" s="278"/>
      <c r="S138" s="278"/>
      <c r="T138" s="278"/>
      <c r="U138" s="278"/>
      <c r="V138" s="295"/>
      <c r="W138" s="278"/>
      <c r="X138" s="278"/>
      <c r="Y138" s="278"/>
      <c r="Z138" s="101"/>
    </row>
    <row r="139" spans="13:51" x14ac:dyDescent="0.3">
      <c r="M139" s="42"/>
      <c r="N139" s="278"/>
      <c r="O139" s="278"/>
      <c r="P139" s="278"/>
      <c r="Q139" s="278"/>
      <c r="R139" s="278"/>
      <c r="S139" s="278"/>
      <c r="T139" s="278"/>
      <c r="U139" s="278"/>
      <c r="V139" s="278"/>
      <c r="W139" s="278"/>
      <c r="X139" s="278"/>
      <c r="Y139" s="278"/>
      <c r="Z139" s="101"/>
    </row>
    <row r="140" spans="13:51" x14ac:dyDescent="0.3">
      <c r="M140" s="42"/>
      <c r="P140" s="176"/>
      <c r="Q140" s="264"/>
      <c r="R140" s="264"/>
      <c r="S140" s="264"/>
      <c r="T140" s="264"/>
      <c r="V140" s="174"/>
      <c r="W140" s="176"/>
      <c r="X140" s="176"/>
      <c r="Z140" s="101"/>
    </row>
    <row r="141" spans="13:51" x14ac:dyDescent="0.3">
      <c r="M141" s="42"/>
      <c r="O141" s="570" t="s">
        <v>509</v>
      </c>
      <c r="P141" s="570"/>
      <c r="Q141" s="570"/>
      <c r="R141" s="570"/>
      <c r="S141" s="570"/>
      <c r="Z141" s="101"/>
    </row>
    <row r="142" spans="13:51" x14ac:dyDescent="0.3">
      <c r="M142" s="42"/>
      <c r="O142" s="11"/>
      <c r="Z142" s="101"/>
    </row>
    <row r="143" spans="13:51" x14ac:dyDescent="0.3">
      <c r="M143" s="42"/>
      <c r="O143" s="73" t="s">
        <v>16</v>
      </c>
      <c r="P143" s="3" t="s">
        <v>307</v>
      </c>
      <c r="Z143" s="101"/>
    </row>
    <row r="144" spans="13:51" x14ac:dyDescent="0.3">
      <c r="M144" s="42"/>
      <c r="O144" s="3"/>
      <c r="P144" s="580" t="s">
        <v>485</v>
      </c>
      <c r="Q144" s="581"/>
      <c r="R144" s="581"/>
      <c r="S144" s="581"/>
      <c r="T144" s="581"/>
      <c r="U144" s="581"/>
      <c r="V144" s="581"/>
      <c r="Z144" s="101"/>
    </row>
    <row r="145" spans="13:51" x14ac:dyDescent="0.3">
      <c r="M145" s="42"/>
      <c r="P145" s="566" t="s">
        <v>488</v>
      </c>
      <c r="Q145" s="577"/>
      <c r="R145" s="577"/>
      <c r="S145" s="577"/>
      <c r="T145" s="577"/>
      <c r="U145" s="577"/>
      <c r="V145" s="582"/>
      <c r="W145" s="75"/>
      <c r="X145" s="11" t="str">
        <f>IF(W145="", " &lt;=== Select from drop down list","")</f>
        <v xml:space="preserve"> &lt;=== Select from drop down list</v>
      </c>
      <c r="Z145" s="101"/>
    </row>
    <row r="146" spans="13:51" x14ac:dyDescent="0.3">
      <c r="M146" s="42"/>
      <c r="P146" s="3"/>
      <c r="Q146" s="179" t="s">
        <v>230</v>
      </c>
      <c r="T146" s="75"/>
      <c r="U146" s="11" t="str">
        <f>IF(T146="", " &lt;=== Select from drop down list","")</f>
        <v xml:space="preserve"> &lt;=== Select from drop down list</v>
      </c>
      <c r="Z146" s="101"/>
    </row>
    <row r="147" spans="13:51" x14ac:dyDescent="0.3">
      <c r="M147" s="42"/>
      <c r="Z147" s="101"/>
    </row>
    <row r="148" spans="13:51" x14ac:dyDescent="0.3">
      <c r="M148" s="42"/>
      <c r="O148" s="73" t="s">
        <v>17</v>
      </c>
      <c r="P148" s="522" t="s">
        <v>486</v>
      </c>
      <c r="Q148" s="522"/>
      <c r="R148" s="522"/>
      <c r="S148" s="522"/>
      <c r="T148" s="522"/>
      <c r="U148" s="522"/>
      <c r="V148" s="522"/>
      <c r="Z148" s="101"/>
    </row>
    <row r="149" spans="13:51" x14ac:dyDescent="0.3">
      <c r="M149" s="42"/>
      <c r="O149" s="3"/>
      <c r="P149" s="577" t="s">
        <v>487</v>
      </c>
      <c r="Q149" s="577"/>
      <c r="R149" s="577"/>
      <c r="S149" s="577"/>
      <c r="T149" s="577"/>
      <c r="U149" s="577"/>
      <c r="V149" s="577"/>
      <c r="W149" s="75"/>
      <c r="X149" s="11" t="str">
        <f>IF(W149="", " &lt;=== Select from drop down list","")</f>
        <v xml:space="preserve"> &lt;=== Select from drop down list</v>
      </c>
      <c r="Z149" s="101"/>
    </row>
    <row r="150" spans="13:51" x14ac:dyDescent="0.3">
      <c r="M150" s="42"/>
      <c r="Q150" s="179" t="s">
        <v>230</v>
      </c>
      <c r="T150" s="75"/>
      <c r="U150" s="11" t="str">
        <f>IF(T150="", " &lt;=== Select from drop down list","")</f>
        <v xml:space="preserve"> &lt;=== Select from drop down list</v>
      </c>
      <c r="Z150" s="101"/>
    </row>
    <row r="151" spans="13:51" x14ac:dyDescent="0.3">
      <c r="M151" s="42"/>
      <c r="Z151" s="101"/>
    </row>
    <row r="152" spans="13:51" x14ac:dyDescent="0.3">
      <c r="M152" s="42"/>
      <c r="O152" s="73" t="s">
        <v>18</v>
      </c>
      <c r="P152" s="578" t="s">
        <v>489</v>
      </c>
      <c r="Q152" s="579"/>
      <c r="R152" s="579"/>
      <c r="S152" s="579"/>
      <c r="T152" s="579"/>
      <c r="U152" s="579"/>
      <c r="V152" s="579"/>
      <c r="Z152" s="101"/>
    </row>
    <row r="153" spans="13:51" x14ac:dyDescent="0.3">
      <c r="M153" s="42"/>
      <c r="N153" s="176"/>
      <c r="O153" s="3"/>
      <c r="P153" s="566" t="s">
        <v>490</v>
      </c>
      <c r="Q153" s="566"/>
      <c r="R153" s="566"/>
      <c r="S153" s="566"/>
      <c r="T153" s="566"/>
      <c r="W153" s="75"/>
      <c r="X153" s="11" t="str">
        <f>IF(W153="", " &lt;=== Select from drop down list","")</f>
        <v xml:space="preserve"> &lt;=== Select from drop down list</v>
      </c>
      <c r="Y153" s="176"/>
      <c r="Z153" s="101"/>
    </row>
    <row r="154" spans="13:51" x14ac:dyDescent="0.3">
      <c r="M154" s="42"/>
      <c r="O154" s="3"/>
      <c r="P154" s="181"/>
      <c r="Q154" s="179" t="s">
        <v>230</v>
      </c>
      <c r="T154" s="75"/>
      <c r="U154" s="11" t="str">
        <f>IF(T154="", " &lt;=== Select from drop down list","")</f>
        <v xml:space="preserve"> &lt;=== Select from drop down list</v>
      </c>
      <c r="V154" s="180"/>
      <c r="Z154" s="101"/>
      <c r="AX154" s="176"/>
      <c r="AY154" s="176"/>
    </row>
    <row r="155" spans="13:51" x14ac:dyDescent="0.3">
      <c r="M155" s="42"/>
      <c r="Z155" s="101"/>
    </row>
    <row r="156" spans="13:51" x14ac:dyDescent="0.3">
      <c r="M156" s="42"/>
      <c r="O156" s="73" t="s">
        <v>19</v>
      </c>
      <c r="P156" s="522" t="s">
        <v>491</v>
      </c>
      <c r="Q156" s="522"/>
      <c r="R156" s="522"/>
      <c r="S156" s="522"/>
      <c r="T156" s="522"/>
      <c r="U156" s="522"/>
      <c r="V156" s="522"/>
      <c r="Z156" s="101"/>
      <c r="AL156" s="176"/>
      <c r="AW156" s="176"/>
    </row>
    <row r="157" spans="13:51" x14ac:dyDescent="0.3">
      <c r="M157" s="42"/>
      <c r="P157" s="577" t="s">
        <v>492</v>
      </c>
      <c r="Q157" s="577"/>
      <c r="R157" s="577"/>
      <c r="S157" s="577"/>
      <c r="T157" s="577"/>
      <c r="U157" s="577"/>
      <c r="V157" s="577"/>
      <c r="W157" s="75"/>
      <c r="X157" s="11" t="str">
        <f>IF(W157="", " &lt;=== Select from drop down list","")</f>
        <v xml:space="preserve"> &lt;=== Select from drop down list</v>
      </c>
      <c r="Z157" s="101"/>
      <c r="AM157" s="176"/>
      <c r="AN157" s="176"/>
      <c r="AO157" s="176"/>
      <c r="AP157" s="176"/>
      <c r="AQ157" s="176"/>
      <c r="AR157" s="176"/>
      <c r="AS157" s="176"/>
      <c r="AT157" s="176"/>
      <c r="AU157" s="176"/>
      <c r="AV157" s="176"/>
    </row>
    <row r="158" spans="13:51" x14ac:dyDescent="0.3">
      <c r="M158" s="42"/>
      <c r="O158" s="3"/>
      <c r="Q158" s="179" t="s">
        <v>230</v>
      </c>
      <c r="T158" s="75"/>
      <c r="U158" s="11" t="str">
        <f>IF(T158="", " &lt;=== Select from drop down list","")</f>
        <v xml:space="preserve"> &lt;=== Select from drop down list</v>
      </c>
      <c r="Z158" s="101"/>
    </row>
    <row r="159" spans="13:51" x14ac:dyDescent="0.3">
      <c r="M159" s="42"/>
      <c r="Z159" s="101"/>
    </row>
    <row r="160" spans="13:51" x14ac:dyDescent="0.3">
      <c r="M160" s="42"/>
      <c r="O160" s="73" t="s">
        <v>20</v>
      </c>
      <c r="P160" s="522" t="s">
        <v>493</v>
      </c>
      <c r="Q160" s="522"/>
      <c r="R160" s="522"/>
      <c r="S160" s="522"/>
      <c r="T160" s="522"/>
      <c r="U160" s="522"/>
      <c r="V160" s="522"/>
      <c r="Z160" s="101"/>
    </row>
    <row r="161" spans="13:26" x14ac:dyDescent="0.3">
      <c r="M161" s="42"/>
      <c r="P161" s="577" t="s">
        <v>494</v>
      </c>
      <c r="Q161" s="577"/>
      <c r="R161" s="577"/>
      <c r="S161" s="577"/>
      <c r="T161" s="577"/>
      <c r="U161" s="577"/>
      <c r="V161" s="577"/>
      <c r="W161" s="75"/>
      <c r="X161" s="11" t="str">
        <f>IF(W161="", " &lt;=== Select from drop down list","")</f>
        <v xml:space="preserve"> &lt;=== Select from drop down list</v>
      </c>
      <c r="Z161" s="101"/>
    </row>
    <row r="162" spans="13:26" x14ac:dyDescent="0.3">
      <c r="M162" s="42"/>
      <c r="O162" s="3"/>
      <c r="P162" s="25"/>
      <c r="Q162" s="179" t="s">
        <v>230</v>
      </c>
      <c r="T162" s="75"/>
      <c r="U162" s="11" t="str">
        <f>IF(T162="", " &lt;=== Select from drop down list","")</f>
        <v xml:space="preserve"> &lt;=== Select from drop down list</v>
      </c>
      <c r="V162" s="25"/>
      <c r="Z162" s="101"/>
    </row>
    <row r="163" spans="13:26" x14ac:dyDescent="0.3">
      <c r="M163" s="42"/>
      <c r="Z163" s="101"/>
    </row>
    <row r="164" spans="13:26" x14ac:dyDescent="0.3">
      <c r="M164" s="42"/>
      <c r="O164" s="10" t="s">
        <v>21</v>
      </c>
      <c r="P164" s="522" t="s">
        <v>497</v>
      </c>
      <c r="Q164" s="522"/>
      <c r="R164" s="522"/>
      <c r="S164" s="522"/>
      <c r="T164" s="522"/>
      <c r="U164" s="522"/>
      <c r="V164" s="522"/>
      <c r="W164" s="75"/>
      <c r="X164" s="186" t="str">
        <f>IF(W164="", " &lt;=== Select from drop down list","")</f>
        <v xml:space="preserve"> &lt;=== Select from drop down list</v>
      </c>
      <c r="Z164" s="101"/>
    </row>
    <row r="165" spans="13:26" x14ac:dyDescent="0.3">
      <c r="M165" s="42"/>
      <c r="Q165" s="179" t="s">
        <v>230</v>
      </c>
      <c r="R165" s="176"/>
      <c r="S165" s="176"/>
      <c r="T165" s="75"/>
      <c r="U165" s="186" t="str">
        <f>IF(T165="", " &lt;=== Select from drop down list","")</f>
        <v xml:space="preserve"> &lt;=== Select from drop down list</v>
      </c>
      <c r="Z165" s="101"/>
    </row>
    <row r="166" spans="13:26" x14ac:dyDescent="0.3">
      <c r="M166" s="42"/>
      <c r="O166" s="3"/>
      <c r="P166" s="3"/>
      <c r="Z166" s="101"/>
    </row>
    <row r="167" spans="13:26" x14ac:dyDescent="0.3">
      <c r="M167" s="42"/>
      <c r="O167" s="10" t="s">
        <v>22</v>
      </c>
      <c r="P167" s="522" t="s">
        <v>496</v>
      </c>
      <c r="Q167" s="522"/>
      <c r="R167" s="522"/>
      <c r="S167" s="522"/>
      <c r="T167" s="522"/>
      <c r="U167" s="522"/>
      <c r="V167" s="522"/>
      <c r="Z167" s="101"/>
    </row>
    <row r="168" spans="13:26" x14ac:dyDescent="0.3">
      <c r="M168" s="42"/>
      <c r="P168" s="577" t="s">
        <v>495</v>
      </c>
      <c r="Q168" s="577"/>
      <c r="R168" s="577"/>
      <c r="S168" s="577"/>
      <c r="T168" s="577"/>
      <c r="U168" s="577"/>
      <c r="V168" s="577"/>
      <c r="W168" s="75"/>
      <c r="X168" s="11" t="str">
        <f>IF(W168="", " &lt;=== Select from drop down list","")</f>
        <v xml:space="preserve"> &lt;=== Select from drop down list</v>
      </c>
      <c r="Z168" s="101"/>
    </row>
    <row r="169" spans="13:26" x14ac:dyDescent="0.3">
      <c r="M169" s="42"/>
      <c r="Q169" s="179" t="s">
        <v>230</v>
      </c>
      <c r="T169" s="75"/>
      <c r="U169" s="11" t="str">
        <f>IF(T169="", " &lt;=== Select from drop down list","")</f>
        <v xml:space="preserve"> &lt;=== Select from drop down list</v>
      </c>
      <c r="Z169" s="101"/>
    </row>
    <row r="170" spans="13:26" x14ac:dyDescent="0.3">
      <c r="M170" s="42"/>
      <c r="Z170" s="101"/>
    </row>
    <row r="171" spans="13:26" x14ac:dyDescent="0.3">
      <c r="M171" s="42"/>
      <c r="O171" s="10" t="s">
        <v>23</v>
      </c>
      <c r="P171" s="522" t="s">
        <v>498</v>
      </c>
      <c r="Q171" s="522"/>
      <c r="R171" s="522"/>
      <c r="S171" s="522"/>
      <c r="T171" s="522"/>
      <c r="U171" s="522"/>
      <c r="V171" s="522"/>
      <c r="W171" s="75"/>
      <c r="X171" s="186" t="str">
        <f>IF(W171="", " &lt;=== Select from drop down list","")</f>
        <v xml:space="preserve"> &lt;=== Select from drop down list</v>
      </c>
      <c r="Z171" s="101"/>
    </row>
    <row r="172" spans="13:26" x14ac:dyDescent="0.3">
      <c r="M172" s="42"/>
      <c r="O172" s="176"/>
      <c r="P172" s="176"/>
      <c r="Q172" s="179" t="s">
        <v>230</v>
      </c>
      <c r="R172" s="176"/>
      <c r="S172" s="176"/>
      <c r="T172" s="75"/>
      <c r="U172" s="186" t="str">
        <f>IF(T172="", " &lt;=== Select from drop down list","")</f>
        <v xml:space="preserve"> &lt;=== Select from drop down list</v>
      </c>
      <c r="V172" s="176"/>
      <c r="W172" s="176"/>
      <c r="X172" s="176"/>
      <c r="Z172" s="101"/>
    </row>
    <row r="173" spans="13:26" x14ac:dyDescent="0.3">
      <c r="M173" s="42"/>
      <c r="Z173" s="101"/>
    </row>
    <row r="174" spans="13:26" ht="15" customHeight="1" x14ac:dyDescent="0.3">
      <c r="M174" s="42"/>
      <c r="N174" s="264"/>
      <c r="O174" s="264"/>
      <c r="P174" s="264"/>
      <c r="Q174" s="264"/>
      <c r="R174" s="264"/>
      <c r="S174" s="264"/>
      <c r="T174" s="264"/>
      <c r="U174" s="264"/>
      <c r="V174" s="264"/>
      <c r="W174" s="264"/>
      <c r="X174" s="264"/>
      <c r="Y174" s="264"/>
      <c r="Z174" s="101"/>
    </row>
    <row r="175" spans="13:26" ht="15" customHeight="1" x14ac:dyDescent="0.3">
      <c r="M175" s="42"/>
      <c r="N175" s="247"/>
      <c r="O175" s="247"/>
      <c r="P175" s="247"/>
      <c r="Q175" s="247"/>
      <c r="R175" s="247"/>
      <c r="S175" s="247"/>
      <c r="T175" s="247"/>
      <c r="U175" s="247"/>
      <c r="V175" s="247"/>
      <c r="W175" s="247"/>
      <c r="X175" s="247"/>
      <c r="Y175" s="247"/>
      <c r="Z175" s="101"/>
    </row>
    <row r="176" spans="13:26" ht="15" customHeight="1" x14ac:dyDescent="0.3">
      <c r="M176" s="42"/>
      <c r="O176" s="604" t="s">
        <v>767</v>
      </c>
      <c r="P176" s="604"/>
      <c r="Q176" s="604"/>
      <c r="R176" s="604"/>
      <c r="S176" s="604"/>
      <c r="T176" s="604"/>
      <c r="U176" s="604"/>
      <c r="V176" s="604"/>
      <c r="W176" s="604"/>
      <c r="X176" s="604"/>
      <c r="Y176" s="604"/>
      <c r="Z176" s="101"/>
    </row>
    <row r="177" spans="13:26" x14ac:dyDescent="0.3">
      <c r="M177" s="42"/>
      <c r="O177" s="604"/>
      <c r="P177" s="604"/>
      <c r="Q177" s="604"/>
      <c r="R177" s="604"/>
      <c r="S177" s="604"/>
      <c r="T177" s="604"/>
      <c r="U177" s="604"/>
      <c r="V177" s="604"/>
      <c r="W177" s="604"/>
      <c r="X177" s="604"/>
      <c r="Y177" s="604"/>
      <c r="Z177" s="101"/>
    </row>
    <row r="178" spans="13:26" x14ac:dyDescent="0.3">
      <c r="M178" s="42"/>
      <c r="N178" s="283"/>
      <c r="O178" s="283"/>
      <c r="P178" s="283"/>
      <c r="Q178" s="283"/>
      <c r="R178" s="283"/>
      <c r="S178" s="283"/>
      <c r="T178" s="283"/>
      <c r="U178" s="283"/>
      <c r="V178" s="283"/>
      <c r="W178" s="283"/>
      <c r="X178" s="283"/>
      <c r="Y178" s="283"/>
      <c r="Z178" s="101"/>
    </row>
    <row r="179" spans="13:26" x14ac:dyDescent="0.3">
      <c r="M179" s="42"/>
      <c r="N179" s="605" t="str">
        <f>IF('General Information'!F71="No","PLEASE NOTE:  According to the information provided on the General Information tab, the program does NOT utilize out of state sites.  Therefore, NO documentation for an Assistant MD is required below or in the Appendix O sub-folder.",IF('General Information'!F71="Yes","PLEASE NOTE: According to the information provided on the General Information tab, the program DOES utilize out of state sites.  Therefore, documentation is required in the Appendix O sub-folder for EACH Assistant MD .",""))</f>
        <v>PLEASE NOTE: According to the information provided on the General Information tab, the program DOES utilize out of state sites.  Therefore, documentation is required in the Appendix O sub-folder for EACH Assistant MD .</v>
      </c>
      <c r="O179" s="605"/>
      <c r="P179" s="605"/>
      <c r="Q179" s="605"/>
      <c r="R179" s="605"/>
      <c r="S179" s="605"/>
      <c r="T179" s="605"/>
      <c r="U179" s="605"/>
      <c r="V179" s="605"/>
      <c r="W179" s="605"/>
      <c r="X179" s="605"/>
      <c r="Y179" s="605"/>
      <c r="Z179" s="101"/>
    </row>
    <row r="180" spans="13:26" x14ac:dyDescent="0.3">
      <c r="M180" s="42"/>
      <c r="N180" s="605"/>
      <c r="O180" s="605"/>
      <c r="P180" s="605"/>
      <c r="Q180" s="605"/>
      <c r="R180" s="605"/>
      <c r="S180" s="605"/>
      <c r="T180" s="605"/>
      <c r="U180" s="605"/>
      <c r="V180" s="605"/>
      <c r="W180" s="605"/>
      <c r="X180" s="605"/>
      <c r="Y180" s="605"/>
      <c r="Z180" s="101"/>
    </row>
    <row r="181" spans="13:26" x14ac:dyDescent="0.3">
      <c r="M181" s="42"/>
      <c r="N181" s="283"/>
      <c r="O181" s="283"/>
      <c r="P181" s="283"/>
      <c r="Q181" s="283"/>
      <c r="R181" s="283"/>
      <c r="S181" s="283"/>
      <c r="T181" s="283"/>
      <c r="U181" s="283"/>
      <c r="V181" s="283"/>
      <c r="W181" s="283"/>
      <c r="X181" s="283"/>
      <c r="Y181" s="283"/>
      <c r="Z181" s="101"/>
    </row>
    <row r="182" spans="13:26" ht="36" customHeight="1" x14ac:dyDescent="0.3">
      <c r="M182" s="42"/>
      <c r="N182" s="283"/>
      <c r="O182" s="283"/>
      <c r="P182" s="283"/>
      <c r="Q182" s="283"/>
      <c r="R182" s="283"/>
      <c r="S182" s="283"/>
      <c r="T182" s="283"/>
      <c r="U182" s="283"/>
      <c r="V182" s="283"/>
      <c r="W182" s="283"/>
      <c r="X182" s="283"/>
      <c r="Y182" s="283"/>
      <c r="Z182" s="101"/>
    </row>
  </sheetData>
  <sheetProtection password="CC42" sheet="1" objects="1" scenarios="1" formatRows="0" selectLockedCells="1"/>
  <mergeCells count="169">
    <mergeCell ref="AM74:AV74"/>
    <mergeCell ref="AM82:AU82"/>
    <mergeCell ref="AM81:AU81"/>
    <mergeCell ref="AM78:AU78"/>
    <mergeCell ref="AM77:AU77"/>
    <mergeCell ref="AM76:AU76"/>
    <mergeCell ref="N179:Y180"/>
    <mergeCell ref="AP37:AS37"/>
    <mergeCell ref="AM41:AW41"/>
    <mergeCell ref="AN43:AQ43"/>
    <mergeCell ref="AM90:AU90"/>
    <mergeCell ref="AM89:AU89"/>
    <mergeCell ref="AM88:AU88"/>
    <mergeCell ref="AM87:AU87"/>
    <mergeCell ref="AM86:AU86"/>
    <mergeCell ref="AM85:AU85"/>
    <mergeCell ref="AM84:AU84"/>
    <mergeCell ref="AM80:AU80"/>
    <mergeCell ref="AM79:AU79"/>
    <mergeCell ref="AM83:AU83"/>
    <mergeCell ref="AM94:AU94"/>
    <mergeCell ref="P95:R95"/>
    <mergeCell ref="P97:Y97"/>
    <mergeCell ref="P98:Y101"/>
    <mergeCell ref="P105:S105"/>
    <mergeCell ref="P103:V103"/>
    <mergeCell ref="AM95:AU95"/>
    <mergeCell ref="AM93:AU93"/>
    <mergeCell ref="AM92:AU92"/>
    <mergeCell ref="AM91:AU91"/>
    <mergeCell ref="P104:V104"/>
    <mergeCell ref="P152:V152"/>
    <mergeCell ref="P157:V157"/>
    <mergeCell ref="P94:V94"/>
    <mergeCell ref="Q131:T131"/>
    <mergeCell ref="P114:R114"/>
    <mergeCell ref="P121:R121"/>
    <mergeCell ref="P160:V160"/>
    <mergeCell ref="P156:V156"/>
    <mergeCell ref="O141:S141"/>
    <mergeCell ref="O176:Y177"/>
    <mergeCell ref="Q109:T109"/>
    <mergeCell ref="Q116:T116"/>
    <mergeCell ref="Q123:T123"/>
    <mergeCell ref="Q132:T132"/>
    <mergeCell ref="Q133:T133"/>
    <mergeCell ref="Q134:T134"/>
    <mergeCell ref="Q135:T135"/>
    <mergeCell ref="Q136:T136"/>
    <mergeCell ref="P144:V144"/>
    <mergeCell ref="P161:V161"/>
    <mergeCell ref="P164:V164"/>
    <mergeCell ref="P168:V168"/>
    <mergeCell ref="P171:V171"/>
    <mergeCell ref="P167:V167"/>
    <mergeCell ref="P153:T153"/>
    <mergeCell ref="P145:V145"/>
    <mergeCell ref="Q127:T127"/>
    <mergeCell ref="Q128:T128"/>
    <mergeCell ref="Q129:T129"/>
    <mergeCell ref="Q130:T130"/>
    <mergeCell ref="C70:H70"/>
    <mergeCell ref="G72:K72"/>
    <mergeCell ref="G76:K76"/>
    <mergeCell ref="G80:K80"/>
    <mergeCell ref="B90:D90"/>
    <mergeCell ref="P89:S89"/>
    <mergeCell ref="T89:W89"/>
    <mergeCell ref="P92:V92"/>
    <mergeCell ref="P93:V93"/>
    <mergeCell ref="N78:Y79"/>
    <mergeCell ref="Q81:V81"/>
    <mergeCell ref="P88:V88"/>
    <mergeCell ref="C82:G82"/>
    <mergeCell ref="C86:F86"/>
    <mergeCell ref="C87:G87"/>
    <mergeCell ref="G84:K84"/>
    <mergeCell ref="G86:K86"/>
    <mergeCell ref="Q83:S83"/>
    <mergeCell ref="Q82:V82"/>
    <mergeCell ref="O86:S86"/>
    <mergeCell ref="P70:V70"/>
    <mergeCell ref="B2:H2"/>
    <mergeCell ref="B4:L4"/>
    <mergeCell ref="O9:Y9"/>
    <mergeCell ref="P60:V60"/>
    <mergeCell ref="C33:L36"/>
    <mergeCell ref="P149:V149"/>
    <mergeCell ref="P148:V148"/>
    <mergeCell ref="T18:W18"/>
    <mergeCell ref="P21:V21"/>
    <mergeCell ref="P27:Y27"/>
    <mergeCell ref="C27:L30"/>
    <mergeCell ref="C21:L24"/>
    <mergeCell ref="P18:S18"/>
    <mergeCell ref="C17:L18"/>
    <mergeCell ref="P28:Y31"/>
    <mergeCell ref="C56:I56"/>
    <mergeCell ref="Q11:V11"/>
    <mergeCell ref="Q12:V12"/>
    <mergeCell ref="Q13:S13"/>
    <mergeCell ref="B15:E15"/>
    <mergeCell ref="O16:R16"/>
    <mergeCell ref="G59:K59"/>
    <mergeCell ref="O75:Y76"/>
    <mergeCell ref="C114:L122"/>
    <mergeCell ref="C57:H57"/>
    <mergeCell ref="C45:L45"/>
    <mergeCell ref="D11:I11"/>
    <mergeCell ref="C69:K69"/>
    <mergeCell ref="C39:L42"/>
    <mergeCell ref="C46:L49"/>
    <mergeCell ref="C44:L44"/>
    <mergeCell ref="G67:K67"/>
    <mergeCell ref="P48:V48"/>
    <mergeCell ref="P51:V51"/>
    <mergeCell ref="P67:V67"/>
    <mergeCell ref="G63:K63"/>
    <mergeCell ref="B54:E54"/>
    <mergeCell ref="P66:V66"/>
    <mergeCell ref="P55:V55"/>
    <mergeCell ref="P56:V56"/>
    <mergeCell ref="P59:V59"/>
    <mergeCell ref="P63:V63"/>
    <mergeCell ref="P43:V43"/>
    <mergeCell ref="P44:V44"/>
    <mergeCell ref="P47:V47"/>
    <mergeCell ref="C7:K7"/>
    <mergeCell ref="AL9:AY9"/>
    <mergeCell ref="P52:T52"/>
    <mergeCell ref="P17:V17"/>
    <mergeCell ref="P22:V22"/>
    <mergeCell ref="P23:V23"/>
    <mergeCell ref="P24:R24"/>
    <mergeCell ref="P33:V33"/>
    <mergeCell ref="P34:V34"/>
    <mergeCell ref="B9:L9"/>
    <mergeCell ref="D12:F12"/>
    <mergeCell ref="D10:I10"/>
    <mergeCell ref="P35:S35"/>
    <mergeCell ref="AM21:AP21"/>
    <mergeCell ref="AN23:AW25"/>
    <mergeCell ref="AN14:AS14"/>
    <mergeCell ref="AN15:AS15"/>
    <mergeCell ref="AN16:AP16"/>
    <mergeCell ref="AN33:AT33"/>
    <mergeCell ref="AL10:AY12"/>
    <mergeCell ref="AN27:AS27"/>
    <mergeCell ref="AN29:AT29"/>
    <mergeCell ref="O37:U37"/>
    <mergeCell ref="AB9:AI9"/>
    <mergeCell ref="AN44:AO44"/>
    <mergeCell ref="AS48:AW48"/>
    <mergeCell ref="AP55:AS55"/>
    <mergeCell ref="AP62:AS62"/>
    <mergeCell ref="AP66:AS66"/>
    <mergeCell ref="AM68:AN68"/>
    <mergeCell ref="AP71:AS71"/>
    <mergeCell ref="AN53:AR53"/>
    <mergeCell ref="AN60:AR60"/>
    <mergeCell ref="AB10:AI11"/>
    <mergeCell ref="AB12:AB13"/>
    <mergeCell ref="AC12:AC13"/>
    <mergeCell ref="AI12:AI13"/>
    <mergeCell ref="AB37:AI37"/>
    <mergeCell ref="AB38:AI39"/>
    <mergeCell ref="AB40:AB41"/>
    <mergeCell ref="AC40:AC41"/>
    <mergeCell ref="AI40:AI41"/>
  </mergeCells>
  <conditionalFormatting sqref="G59:K59">
    <cfRule type="expression" dxfId="35" priority="25">
      <formula>G58="No"</formula>
    </cfRule>
  </conditionalFormatting>
  <conditionalFormatting sqref="G63:K63">
    <cfRule type="expression" dxfId="34" priority="24">
      <formula>G62="No"</formula>
    </cfRule>
  </conditionalFormatting>
  <conditionalFormatting sqref="G67:K67">
    <cfRule type="expression" dxfId="33" priority="23">
      <formula>G66="No"</formula>
    </cfRule>
  </conditionalFormatting>
  <conditionalFormatting sqref="G72:K72">
    <cfRule type="expression" dxfId="32" priority="22">
      <formula>G71="No"</formula>
    </cfRule>
  </conditionalFormatting>
  <conditionalFormatting sqref="G76:K76">
    <cfRule type="expression" dxfId="31" priority="21">
      <formula>G75="No"</formula>
    </cfRule>
  </conditionalFormatting>
  <conditionalFormatting sqref="G80:K80">
    <cfRule type="expression" dxfId="30" priority="20">
      <formula>G79="No"</formula>
    </cfRule>
  </conditionalFormatting>
  <conditionalFormatting sqref="J87">
    <cfRule type="expression" dxfId="29" priority="12">
      <formula>J85="Yes"</formula>
    </cfRule>
  </conditionalFormatting>
  <conditionalFormatting sqref="C114">
    <cfRule type="expression" dxfId="28" priority="48">
      <formula>B112&gt;0</formula>
    </cfRule>
  </conditionalFormatting>
  <conditionalFormatting sqref="T89:V89 T18:V18">
    <cfRule type="expression" dxfId="27" priority="11">
      <formula>W17="Yes"</formula>
    </cfRule>
  </conditionalFormatting>
  <conditionalFormatting sqref="G84:K84">
    <cfRule type="expression" dxfId="26" priority="9">
      <formula>G83="No"</formula>
    </cfRule>
  </conditionalFormatting>
  <conditionalFormatting sqref="G86:I86">
    <cfRule type="expression" dxfId="25" priority="8">
      <formula>J85="Yes"</formula>
    </cfRule>
  </conditionalFormatting>
  <conditionalFormatting sqref="W89">
    <cfRule type="expression" dxfId="24" priority="49">
      <formula>Z81="Yes"</formula>
    </cfRule>
  </conditionalFormatting>
  <conditionalFormatting sqref="J86">
    <cfRule type="expression" dxfId="23" priority="52">
      <formula>M88="Yes"</formula>
    </cfRule>
  </conditionalFormatting>
  <conditionalFormatting sqref="K86">
    <cfRule type="expression" dxfId="22" priority="55">
      <formula>N92="Yes"</formula>
    </cfRule>
  </conditionalFormatting>
  <conditionalFormatting sqref="K86">
    <cfRule type="expression" dxfId="21" priority="57">
      <formula>N94="Yes"</formula>
    </cfRule>
  </conditionalFormatting>
  <conditionalFormatting sqref="K86">
    <cfRule type="expression" dxfId="20" priority="59">
      <formula>N95="Yes"</formula>
    </cfRule>
  </conditionalFormatting>
  <conditionalFormatting sqref="W18">
    <cfRule type="expression" dxfId="19" priority="60">
      <formula>Z16="Yes"</formula>
    </cfRule>
  </conditionalFormatting>
  <conditionalFormatting sqref="K86">
    <cfRule type="expression" dxfId="18" priority="63">
      <formula>N89="Yes"</formula>
    </cfRule>
  </conditionalFormatting>
  <conditionalFormatting sqref="J86">
    <cfRule type="expression" dxfId="17" priority="89">
      <formula>M86="Yes"</formula>
    </cfRule>
  </conditionalFormatting>
  <dataValidations count="7">
    <dataValidation type="list" allowBlank="1" showInputMessage="1" showErrorMessage="1" sqref="G16 J57 J61 J65 J70 J74 J78 G58 G62 G66 G71 G75 G79 W17 W20 W24 T169 W35 T158 W161 T162 W168 T172 G83 J85 W145 W164 T165 W171 T49 W52 T53 W56 T146 W149 T150 W153 T154 W157 T68 T57 W60 T61 W67 W44 W63 T64 W70 T45 W48 W88 W91 W95 AU33 AU22 AU27 AU29 AU31 J81 J87 T71 W105" xr:uid="{00000000-0002-0000-0C00-000000000000}">
      <formula1>"Yes, No"</formula1>
    </dataValidation>
    <dataValidation type="list" allowBlank="1" showInputMessage="1" showErrorMessage="1" sqref="G96:G111" xr:uid="{00000000-0002-0000-0C00-000001000000}">
      <formula1>"Full, Part"</formula1>
    </dataValidation>
    <dataValidation type="whole" allowBlank="1" showInputMessage="1" showErrorMessage="1" error="Must be within the last 12 months." sqref="D96:D111" xr:uid="{00000000-0002-0000-0C00-000002000000}">
      <formula1>2013</formula1>
      <formula2>2099</formula2>
    </dataValidation>
    <dataValidation type="list" allowBlank="1" showInputMessage="1" showErrorMessage="1" sqref="C96:C111" xr:uid="{00000000-0002-0000-0C00-000003000000}">
      <formula1>"Fall, Spring, Summer, Winter, Module1, Module2, Module3, Module4, Module5, Module6, Module7, Module8"</formula1>
    </dataValidation>
    <dataValidation type="list" allowBlank="1" showInputMessage="1" showErrorMessage="1" sqref="V138" xr:uid="{00000000-0002-0000-0C00-000004000000}">
      <formula1>"1, 2, 3, 4, 5, 6, 7, 8, 9, 10"</formula1>
    </dataValidation>
    <dataValidation type="list" allowBlank="1" showInputMessage="1" showErrorMessage="1" sqref="AU19" xr:uid="{00000000-0002-0000-0C00-000005000000}">
      <formula1>"Full-time, Part-time"</formula1>
    </dataValidation>
    <dataValidation type="list" allowBlank="1" showInputMessage="1" showErrorMessage="1" sqref="AD14:AD33 AD42:AD61" xr:uid="{00000000-0002-0000-0C00-000006000000}">
      <formula1>"Didactic, Lab, Both"</formula1>
    </dataValidation>
  </dataValidations>
  <hyperlinks>
    <hyperlink ref="AN44" r:id="rId1" xr:uid="{00000000-0004-0000-0C00-000000000000}"/>
    <hyperlink ref="AN53:AR53" r:id="rId2" display="http://coaemsp.org/Personnel_Changes.htm" xr:uid="{00000000-0004-0000-0C00-000001000000}"/>
    <hyperlink ref="AN60:AR60" r:id="rId3" display="http://coaemsp.org/Personnel_Changes.htm" xr:uid="{00000000-0004-0000-0C00-000002000000}"/>
    <hyperlink ref="AN53" r:id="rId4" xr:uid="{00000000-0004-0000-0C00-000003000000}"/>
    <hyperlink ref="P114:R114" r:id="rId5" display="http://coaemsp.org/Personnel_Changes.htm" xr:uid="{00000000-0004-0000-0C00-000004000000}"/>
    <hyperlink ref="P121:R121" r:id="rId6" display="http://coaemsp.org/Personnel_Changes.htm" xr:uid="{00000000-0004-0000-0C00-000005000000}"/>
  </hyperlinks>
  <pageMargins left="0.7" right="0.7" top="0.75" bottom="0.75" header="0.3" footer="0.3"/>
  <pageSetup scale="60" orientation="portrait" r:id="rId7"/>
  <rowBreaks count="2" manualBreakCount="2">
    <brk id="71" max="51" man="1"/>
    <brk id="142" max="51" man="1"/>
  </rowBreaks>
  <colBreaks count="3" manualBreakCount="3">
    <brk id="12" max="217" man="1"/>
    <brk id="25" max="217" man="1"/>
    <brk id="36" max="217" man="1"/>
  </colBreaks>
  <legacyDrawing r:id="rId8"/>
  <extLst>
    <ext xmlns:x14="http://schemas.microsoft.com/office/spreadsheetml/2009/9/main" uri="{78C0D931-6437-407d-A8EE-F0AAD7539E65}">
      <x14:conditionalFormattings>
        <x14:conditionalFormatting xmlns:xm="http://schemas.microsoft.com/office/excel/2006/main">
          <x14:cfRule type="expression" priority="7" id="{4201CC33-C18C-4BEC-8FF7-A3B787FC95AF}">
            <xm:f>IF(AND('General Information'!F30="Yes"), 'General Information'!F31="No")</xm:f>
            <x14:dxf>
              <fill>
                <patternFill>
                  <bgColor theme="7" tint="0.79998168889431442"/>
                </patternFill>
              </fill>
              <border>
                <left style="thin">
                  <color auto="1"/>
                </left>
                <right style="thin">
                  <color auto="1"/>
                </right>
                <top style="thin">
                  <color auto="1"/>
                </top>
                <bottom style="thin">
                  <color auto="1"/>
                </bottom>
              </border>
            </x14:dxf>
          </x14:cfRule>
          <xm:sqref>C7:K7</xm:sqref>
        </x14:conditionalFormatting>
        <x14:conditionalFormatting xmlns:xm="http://schemas.microsoft.com/office/excel/2006/main">
          <x14:cfRule type="expression" priority="6" id="{2F3354C0-76D1-49E0-9765-B09526AE341F}">
            <xm:f>IF(AND('General Information'!F31="No"), 'General Information'!F32&gt;1.5)</xm:f>
            <x14:dxf>
              <fill>
                <patternFill>
                  <bgColor theme="7" tint="0.79998168889431442"/>
                </patternFill>
              </fill>
            </x14:dxf>
          </x14:cfRule>
          <xm:sqref>AL10 AY10</xm:sqref>
        </x14:conditionalFormatting>
        <x14:conditionalFormatting xmlns:xm="http://schemas.microsoft.com/office/excel/2006/main">
          <x14:cfRule type="expression" priority="4" id="{0CCB055F-F207-4B98-8759-DDBB4895CF5A}">
            <xm:f>'General Information'!F71="No"</xm:f>
            <x14:dxf>
              <fill>
                <patternFill>
                  <bgColor theme="7" tint="0.79998168889431442"/>
                </patternFill>
              </fill>
              <border>
                <left style="thin">
                  <color auto="1"/>
                </left>
                <right style="thin">
                  <color auto="1"/>
                </right>
                <top style="thin">
                  <color auto="1"/>
                </top>
                <bottom style="thin">
                  <color auto="1"/>
                </bottom>
                <vertical/>
                <horizontal/>
              </border>
            </x14:dxf>
          </x14:cfRule>
          <x14:cfRule type="expression" priority="5" id="{A6C3DF46-0279-4862-A474-C3EADC3503ED}">
            <xm:f>'General Information'!F71="Yes"</xm:f>
            <x14:dxf>
              <fill>
                <patternFill>
                  <bgColor theme="7" tint="0.79998168889431442"/>
                </patternFill>
              </fill>
              <border>
                <left style="thin">
                  <color auto="1"/>
                </left>
                <right style="thin">
                  <color auto="1"/>
                </right>
                <top style="thin">
                  <color auto="1"/>
                </top>
                <bottom style="thin">
                  <color auto="1"/>
                </bottom>
                <vertical/>
                <horizontal/>
              </border>
            </x14:dxf>
          </x14:cfRule>
          <xm:sqref>N179:Y180</xm:sqref>
        </x14:conditionalFormatting>
        <x14:conditionalFormatting xmlns:xm="http://schemas.microsoft.com/office/excel/2006/main">
          <x14:cfRule type="expression" priority="1" id="{DC93CFEC-DBEB-41B9-A0CE-BE633CB7C460}">
            <xm:f>IF(AND('General Information'!F54="Yes"), 'General Information'!F55="Yes")</xm:f>
            <x14:dxf>
              <fill>
                <patternFill>
                  <bgColor theme="7" tint="0.79998168889431442"/>
                </patternFill>
              </fill>
            </x14:dxf>
          </x14:cfRule>
          <xm:sqref>N78:Y79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7" tint="-0.249977111117893"/>
    <pageSetUpPr fitToPage="1"/>
  </sheetPr>
  <dimension ref="B1:O59"/>
  <sheetViews>
    <sheetView showGridLines="0" showRowColHeaders="0" topLeftCell="A73" zoomScaleNormal="100" workbookViewId="0">
      <selection activeCell="E30" sqref="E30:G30"/>
    </sheetView>
  </sheetViews>
  <sheetFormatPr defaultRowHeight="14.4" x14ac:dyDescent="0.3"/>
  <cols>
    <col min="1" max="1" width="4.6640625" customWidth="1"/>
    <col min="2" max="2" width="3.44140625" customWidth="1"/>
    <col min="3" max="3" width="8.44140625" customWidth="1"/>
    <col min="4" max="4" width="10.33203125" customWidth="1"/>
    <col min="5" max="5" width="26.44140625" customWidth="1"/>
    <col min="6" max="6" width="9" customWidth="1"/>
    <col min="7" max="7" width="7.5546875" customWidth="1"/>
    <col min="8" max="8" width="6.6640625" customWidth="1"/>
    <col min="9" max="9" width="7.33203125" customWidth="1"/>
    <col min="10" max="10" width="6.6640625" customWidth="1"/>
    <col min="11" max="11" width="7.33203125" customWidth="1"/>
    <col min="12" max="13" width="6.6640625" customWidth="1"/>
    <col min="14" max="14" width="7.33203125" customWidth="1"/>
  </cols>
  <sheetData>
    <row r="1" spans="2:14" ht="24" customHeight="1" x14ac:dyDescent="0.3">
      <c r="B1" s="17" t="s">
        <v>125</v>
      </c>
      <c r="C1" s="17"/>
      <c r="D1" s="17"/>
    </row>
    <row r="2" spans="2:14" x14ac:dyDescent="0.3">
      <c r="B2" s="463" t="str">
        <f>'Title Page'!$D$9</f>
        <v>Weber State University</v>
      </c>
      <c r="C2" s="463"/>
      <c r="D2" s="463"/>
      <c r="E2" s="463"/>
      <c r="F2" s="463"/>
      <c r="G2" s="463"/>
      <c r="H2" s="463"/>
    </row>
    <row r="3" spans="2:14" s="111" customFormat="1" x14ac:dyDescent="0.3"/>
    <row r="4" spans="2:14" x14ac:dyDescent="0.3">
      <c r="B4" s="36" t="s">
        <v>126</v>
      </c>
      <c r="C4" s="36"/>
      <c r="D4" s="36"/>
    </row>
    <row r="5" spans="2:14" ht="28.2" customHeight="1" x14ac:dyDescent="0.3">
      <c r="B5" s="628" t="s">
        <v>684</v>
      </c>
      <c r="C5" s="628"/>
      <c r="D5" s="628"/>
      <c r="E5" s="628"/>
      <c r="F5" s="628"/>
      <c r="G5" s="628"/>
      <c r="H5" s="628"/>
      <c r="I5" s="628"/>
      <c r="J5" s="628"/>
      <c r="K5" s="628"/>
      <c r="L5" s="628"/>
      <c r="M5" s="628"/>
      <c r="N5" s="628"/>
    </row>
    <row r="6" spans="2:14" ht="28.95" customHeight="1" x14ac:dyDescent="0.3">
      <c r="B6" s="621" t="s">
        <v>411</v>
      </c>
      <c r="C6" s="621"/>
      <c r="D6" s="621"/>
      <c r="E6" s="621"/>
      <c r="F6" s="621"/>
      <c r="G6" s="621"/>
      <c r="H6" s="621"/>
      <c r="I6" s="621"/>
      <c r="J6" s="621"/>
      <c r="K6" s="621"/>
      <c r="L6" s="621"/>
      <c r="M6" s="621"/>
      <c r="N6" s="621"/>
    </row>
    <row r="7" spans="2:14" s="134" customFormat="1" x14ac:dyDescent="0.3">
      <c r="B7" s="629" t="s">
        <v>521</v>
      </c>
      <c r="C7" s="629"/>
      <c r="D7" s="629"/>
      <c r="E7" s="629"/>
      <c r="F7" s="629"/>
      <c r="G7" s="629"/>
      <c r="H7" s="629"/>
      <c r="I7" s="629"/>
      <c r="J7" s="629"/>
      <c r="K7" s="629"/>
      <c r="L7" s="629"/>
      <c r="M7" s="629"/>
      <c r="N7" s="629"/>
    </row>
    <row r="8" spans="2:14" s="176" customFormat="1" x14ac:dyDescent="0.3"/>
    <row r="9" spans="2:14" x14ac:dyDescent="0.3">
      <c r="B9" s="10" t="s">
        <v>16</v>
      </c>
      <c r="C9" s="522" t="s">
        <v>127</v>
      </c>
      <c r="D9" s="522"/>
      <c r="E9" s="532"/>
      <c r="F9" s="15">
        <v>9</v>
      </c>
      <c r="G9" s="3" t="s">
        <v>140</v>
      </c>
    </row>
    <row r="10" spans="2:14" x14ac:dyDescent="0.3">
      <c r="B10" s="10" t="s">
        <v>17</v>
      </c>
      <c r="C10" s="522" t="s">
        <v>56</v>
      </c>
      <c r="D10" s="522"/>
      <c r="E10" s="532"/>
      <c r="F10" s="330" t="str">
        <f>'Program Info'!D4</f>
        <v>Yes</v>
      </c>
      <c r="G10" s="11" t="str">
        <f>IF(F10="", " &lt;=== Select from drop down list","")</f>
        <v/>
      </c>
    </row>
    <row r="11" spans="2:14" x14ac:dyDescent="0.3">
      <c r="B11" s="10" t="s">
        <v>18</v>
      </c>
      <c r="C11" s="522" t="str">
        <f>"Total # of "&amp;IF(F10="No","contact hours","credits")&amp;" required to complete program?"</f>
        <v>Total # of credits required to complete program?</v>
      </c>
      <c r="D11" s="522"/>
      <c r="E11" s="532"/>
      <c r="F11" s="330">
        <f>'Program Info'!D5</f>
        <v>36</v>
      </c>
      <c r="G11" s="5" t="str">
        <f>IF(F10="No", "NOTE: an articulation agreement must be submitted in Appendix L","")</f>
        <v/>
      </c>
    </row>
    <row r="12" spans="2:14" x14ac:dyDescent="0.3">
      <c r="B12" s="10" t="s">
        <v>19</v>
      </c>
      <c r="C12" s="522" t="s">
        <v>128</v>
      </c>
      <c r="D12" s="522"/>
      <c r="E12" s="532"/>
      <c r="F12" s="623" t="s">
        <v>853</v>
      </c>
      <c r="G12" s="623"/>
      <c r="H12" s="11" t="str">
        <f>IF(F12="", " &lt;=== Select from drop down list","")</f>
        <v/>
      </c>
    </row>
    <row r="13" spans="2:14" x14ac:dyDescent="0.3">
      <c r="C13" s="624" t="str">
        <f>IF(F12="Other", "Please Describe ====&gt;","")</f>
        <v/>
      </c>
      <c r="D13" s="624"/>
      <c r="E13" s="624"/>
      <c r="F13" s="457"/>
      <c r="G13" s="457"/>
      <c r="H13" s="457"/>
      <c r="I13" s="457"/>
      <c r="J13" s="457"/>
      <c r="K13" s="457"/>
      <c r="L13" s="457"/>
    </row>
    <row r="14" spans="2:14" x14ac:dyDescent="0.3">
      <c r="B14" s="10" t="s">
        <v>20</v>
      </c>
      <c r="C14" s="522" t="s">
        <v>129</v>
      </c>
      <c r="D14" s="522"/>
      <c r="E14" s="532"/>
      <c r="F14" s="49">
        <v>15</v>
      </c>
    </row>
    <row r="15" spans="2:14" x14ac:dyDescent="0.3">
      <c r="B15" s="10" t="s">
        <v>21</v>
      </c>
      <c r="C15" s="522" t="s">
        <v>130</v>
      </c>
      <c r="D15" s="522"/>
      <c r="E15" s="532"/>
      <c r="F15" s="44">
        <v>15</v>
      </c>
    </row>
    <row r="17" spans="2:15" s="339" customFormat="1" x14ac:dyDescent="0.3">
      <c r="E17" s="620" t="s">
        <v>141</v>
      </c>
      <c r="F17" s="620"/>
      <c r="G17" s="620"/>
      <c r="H17" s="620"/>
      <c r="I17" s="620"/>
      <c r="J17" s="620"/>
    </row>
    <row r="18" spans="2:15" ht="42.6" customHeight="1" x14ac:dyDescent="0.3">
      <c r="B18" s="627" t="s">
        <v>131</v>
      </c>
      <c r="C18" s="627"/>
      <c r="D18" s="41" t="s">
        <v>132</v>
      </c>
      <c r="E18" s="549" t="s">
        <v>133</v>
      </c>
      <c r="F18" s="549"/>
      <c r="G18" s="549"/>
      <c r="H18" s="41" t="str">
        <f>IF($F$10="No","N/A","# of credits")</f>
        <v># of credits</v>
      </c>
      <c r="I18" s="41" t="s">
        <v>134</v>
      </c>
      <c r="J18" s="41" t="s">
        <v>135</v>
      </c>
      <c r="K18" s="41" t="s">
        <v>136</v>
      </c>
      <c r="L18" s="41" t="s">
        <v>137</v>
      </c>
      <c r="M18" s="41" t="s">
        <v>138</v>
      </c>
      <c r="N18" s="41" t="s">
        <v>205</v>
      </c>
    </row>
    <row r="19" spans="2:15" x14ac:dyDescent="0.3">
      <c r="B19" s="434">
        <v>1</v>
      </c>
      <c r="C19" s="434"/>
      <c r="D19" s="15" t="s">
        <v>854</v>
      </c>
      <c r="E19" s="513" t="s">
        <v>879</v>
      </c>
      <c r="F19" s="513"/>
      <c r="G19" s="513"/>
      <c r="H19" s="15">
        <v>4</v>
      </c>
      <c r="I19" s="15">
        <v>72</v>
      </c>
      <c r="J19" s="15">
        <v>0</v>
      </c>
      <c r="K19" s="15">
        <v>0</v>
      </c>
      <c r="L19" s="15">
        <v>0</v>
      </c>
      <c r="M19" s="15">
        <v>0</v>
      </c>
      <c r="N19" s="31" t="s">
        <v>803</v>
      </c>
    </row>
    <row r="20" spans="2:15" x14ac:dyDescent="0.3">
      <c r="B20" s="625">
        <v>2</v>
      </c>
      <c r="C20" s="626"/>
      <c r="D20" s="15" t="s">
        <v>855</v>
      </c>
      <c r="E20" s="443" t="s">
        <v>856</v>
      </c>
      <c r="F20" s="622"/>
      <c r="G20" s="444"/>
      <c r="H20" s="113">
        <v>6</v>
      </c>
      <c r="I20" s="15">
        <v>144</v>
      </c>
      <c r="J20" s="15">
        <v>0</v>
      </c>
      <c r="K20" s="15">
        <v>0</v>
      </c>
      <c r="L20" s="15">
        <v>0</v>
      </c>
      <c r="M20" s="15">
        <v>0</v>
      </c>
      <c r="N20" s="31" t="s">
        <v>803</v>
      </c>
    </row>
    <row r="21" spans="2:15" x14ac:dyDescent="0.3">
      <c r="B21" s="625">
        <v>3</v>
      </c>
      <c r="C21" s="626"/>
      <c r="D21" s="15" t="s">
        <v>857</v>
      </c>
      <c r="E21" s="443" t="s">
        <v>880</v>
      </c>
      <c r="F21" s="622"/>
      <c r="G21" s="444"/>
      <c r="H21" s="113">
        <v>4</v>
      </c>
      <c r="I21" s="15">
        <v>0</v>
      </c>
      <c r="J21" s="15">
        <v>130</v>
      </c>
      <c r="K21" s="15">
        <v>0</v>
      </c>
      <c r="L21" s="15">
        <v>0</v>
      </c>
      <c r="M21" s="15">
        <v>0</v>
      </c>
      <c r="N21" s="31" t="s">
        <v>803</v>
      </c>
    </row>
    <row r="22" spans="2:15" x14ac:dyDescent="0.3">
      <c r="B22" s="625">
        <v>4</v>
      </c>
      <c r="C22" s="626"/>
      <c r="D22" s="15" t="s">
        <v>881</v>
      </c>
      <c r="E22" s="443" t="s">
        <v>882</v>
      </c>
      <c r="F22" s="622"/>
      <c r="G22" s="444"/>
      <c r="H22" s="15">
        <v>3</v>
      </c>
      <c r="I22" s="15">
        <v>0</v>
      </c>
      <c r="J22" s="15">
        <v>0</v>
      </c>
      <c r="K22" s="15">
        <v>240</v>
      </c>
      <c r="L22" s="15">
        <v>0</v>
      </c>
      <c r="M22" s="15">
        <v>0</v>
      </c>
      <c r="N22" s="31" t="s">
        <v>803</v>
      </c>
    </row>
    <row r="23" spans="2:15" x14ac:dyDescent="0.3">
      <c r="B23" s="625" t="s">
        <v>886</v>
      </c>
      <c r="C23" s="626"/>
      <c r="D23" s="15"/>
      <c r="E23" s="443"/>
      <c r="F23" s="622"/>
      <c r="G23" s="444"/>
      <c r="H23" s="15"/>
      <c r="I23" s="15"/>
      <c r="J23" s="15"/>
      <c r="K23" s="15"/>
      <c r="L23" s="15"/>
      <c r="M23" s="15"/>
      <c r="N23" s="31"/>
    </row>
    <row r="24" spans="2:15" x14ac:dyDescent="0.3">
      <c r="B24" s="625">
        <v>5</v>
      </c>
      <c r="C24" s="626"/>
      <c r="D24" s="395" t="s">
        <v>860</v>
      </c>
      <c r="E24" s="443" t="s">
        <v>861</v>
      </c>
      <c r="F24" s="622"/>
      <c r="G24" s="444"/>
      <c r="H24" s="395">
        <v>3</v>
      </c>
      <c r="I24" s="395">
        <v>48</v>
      </c>
      <c r="J24" s="395">
        <v>0</v>
      </c>
      <c r="K24" s="395">
        <v>0</v>
      </c>
      <c r="L24" s="395">
        <v>0</v>
      </c>
      <c r="M24" s="395">
        <v>0</v>
      </c>
      <c r="N24" s="31" t="s">
        <v>803</v>
      </c>
    </row>
    <row r="25" spans="2:15" ht="14.4" customHeight="1" x14ac:dyDescent="0.3">
      <c r="B25" s="399"/>
      <c r="C25" s="400">
        <v>6</v>
      </c>
      <c r="D25" s="395" t="s">
        <v>858</v>
      </c>
      <c r="E25" s="396" t="s">
        <v>859</v>
      </c>
      <c r="F25" s="398"/>
      <c r="G25" s="397"/>
      <c r="H25" s="395">
        <v>3</v>
      </c>
      <c r="I25" s="395">
        <v>40</v>
      </c>
      <c r="J25" s="395">
        <v>0</v>
      </c>
      <c r="K25" s="395">
        <v>0</v>
      </c>
      <c r="L25" s="395">
        <v>0</v>
      </c>
      <c r="M25" s="395">
        <v>0</v>
      </c>
      <c r="N25" s="31" t="s">
        <v>803</v>
      </c>
    </row>
    <row r="26" spans="2:15" x14ac:dyDescent="0.3">
      <c r="B26" s="399"/>
      <c r="C26" s="400">
        <v>7</v>
      </c>
      <c r="D26" s="395" t="s">
        <v>883</v>
      </c>
      <c r="E26" s="396" t="s">
        <v>1045</v>
      </c>
      <c r="F26" s="398"/>
      <c r="G26" s="397"/>
      <c r="H26" s="395">
        <v>4</v>
      </c>
      <c r="I26" s="395">
        <v>15</v>
      </c>
      <c r="J26" s="395">
        <v>0</v>
      </c>
      <c r="K26" s="395">
        <v>0</v>
      </c>
      <c r="L26" s="395">
        <v>0</v>
      </c>
      <c r="M26" s="395">
        <v>0</v>
      </c>
      <c r="N26" s="31" t="s">
        <v>803</v>
      </c>
    </row>
    <row r="27" spans="2:15" x14ac:dyDescent="0.3">
      <c r="B27" s="399"/>
      <c r="C27" s="400">
        <v>8</v>
      </c>
      <c r="D27" s="395" t="s">
        <v>884</v>
      </c>
      <c r="E27" s="396" t="s">
        <v>885</v>
      </c>
      <c r="F27" s="398"/>
      <c r="G27" s="397"/>
      <c r="H27" s="395">
        <v>9</v>
      </c>
      <c r="I27" s="395">
        <v>0</v>
      </c>
      <c r="J27" s="395">
        <v>0</v>
      </c>
      <c r="K27" s="395">
        <v>0</v>
      </c>
      <c r="L27" s="395">
        <v>0</v>
      </c>
      <c r="M27" s="395">
        <v>480</v>
      </c>
      <c r="N27" s="31" t="s">
        <v>803</v>
      </c>
    </row>
    <row r="28" spans="2:15" x14ac:dyDescent="0.3">
      <c r="B28" s="625"/>
      <c r="C28" s="626"/>
      <c r="D28" s="15"/>
      <c r="E28" s="443"/>
      <c r="F28" s="622"/>
      <c r="G28" s="444"/>
      <c r="H28" s="15"/>
      <c r="I28" s="15"/>
      <c r="J28" s="15"/>
      <c r="K28" s="15"/>
      <c r="L28" s="15"/>
      <c r="M28" s="15"/>
      <c r="N28" s="31"/>
    </row>
    <row r="29" spans="2:15" x14ac:dyDescent="0.3">
      <c r="B29" s="625"/>
      <c r="C29" s="626"/>
      <c r="D29" s="15"/>
      <c r="E29" s="443"/>
      <c r="F29" s="622"/>
      <c r="G29" s="444"/>
      <c r="H29" s="15"/>
      <c r="I29" s="15"/>
      <c r="J29" s="15"/>
      <c r="K29" s="15"/>
      <c r="L29" s="15"/>
      <c r="M29" s="15"/>
      <c r="N29" s="31"/>
    </row>
    <row r="30" spans="2:15" x14ac:dyDescent="0.3">
      <c r="B30" s="625"/>
      <c r="C30" s="626"/>
      <c r="D30" s="15"/>
      <c r="E30" s="443"/>
      <c r="F30" s="622"/>
      <c r="G30" s="444"/>
      <c r="H30" s="15"/>
      <c r="I30" s="15"/>
      <c r="J30" s="15"/>
      <c r="K30" s="15"/>
      <c r="L30" s="15"/>
      <c r="M30" s="15"/>
      <c r="N30" s="31"/>
    </row>
    <row r="31" spans="2:15" x14ac:dyDescent="0.3">
      <c r="B31" s="625"/>
      <c r="C31" s="626"/>
      <c r="D31" s="15"/>
      <c r="E31" s="443"/>
      <c r="F31" s="622"/>
      <c r="G31" s="444"/>
      <c r="H31" s="15"/>
      <c r="I31" s="15"/>
      <c r="J31" s="15"/>
      <c r="K31" s="15"/>
      <c r="L31" s="15"/>
      <c r="M31" s="15"/>
      <c r="N31" s="31"/>
    </row>
    <row r="32" spans="2:15" s="176" customFormat="1" ht="43.2" x14ac:dyDescent="0.3">
      <c r="B32" s="627" t="s">
        <v>131</v>
      </c>
      <c r="C32" s="627"/>
      <c r="D32" s="41" t="s">
        <v>132</v>
      </c>
      <c r="E32" s="549" t="s">
        <v>133</v>
      </c>
      <c r="F32" s="549"/>
      <c r="G32" s="549"/>
      <c r="H32" s="41" t="str">
        <f>IF($F$10="No","N/A","# of credits")</f>
        <v># of credits</v>
      </c>
      <c r="I32" s="41" t="s">
        <v>134</v>
      </c>
      <c r="J32" s="41" t="s">
        <v>135</v>
      </c>
      <c r="K32" s="41" t="s">
        <v>136</v>
      </c>
      <c r="L32" s="41" t="s">
        <v>137</v>
      </c>
      <c r="M32" s="41" t="s">
        <v>138</v>
      </c>
      <c r="N32"/>
    </row>
    <row r="33" spans="2:14" x14ac:dyDescent="0.3">
      <c r="B33" s="625"/>
      <c r="C33" s="626"/>
      <c r="D33" s="15"/>
      <c r="E33" s="443"/>
      <c r="F33" s="622"/>
      <c r="G33" s="444"/>
      <c r="H33" s="15"/>
      <c r="I33" s="15"/>
      <c r="J33" s="15"/>
      <c r="K33" s="15"/>
      <c r="L33" s="15"/>
      <c r="M33" s="15"/>
      <c r="N33" s="31"/>
    </row>
    <row r="34" spans="2:14" x14ac:dyDescent="0.3">
      <c r="B34" s="625"/>
      <c r="C34" s="626"/>
      <c r="D34" s="15"/>
      <c r="E34" s="443"/>
      <c r="F34" s="622"/>
      <c r="G34" s="444"/>
      <c r="H34" s="15"/>
      <c r="I34" s="15"/>
      <c r="J34" s="15"/>
      <c r="K34" s="15"/>
      <c r="L34" s="15"/>
      <c r="M34" s="15"/>
      <c r="N34" s="31"/>
    </row>
    <row r="35" spans="2:14" x14ac:dyDescent="0.3">
      <c r="B35" s="625"/>
      <c r="C35" s="626"/>
      <c r="D35" s="15"/>
      <c r="E35" s="443"/>
      <c r="F35" s="622"/>
      <c r="G35" s="444"/>
      <c r="H35" s="15"/>
      <c r="I35" s="15"/>
      <c r="J35" s="15"/>
      <c r="K35" s="15"/>
      <c r="L35" s="15"/>
      <c r="M35" s="15"/>
      <c r="N35" s="31"/>
    </row>
    <row r="36" spans="2:14" x14ac:dyDescent="0.3">
      <c r="B36" s="625"/>
      <c r="C36" s="626"/>
      <c r="D36" s="15"/>
      <c r="E36" s="443"/>
      <c r="F36" s="622"/>
      <c r="G36" s="444"/>
      <c r="H36" s="15"/>
      <c r="I36" s="15"/>
      <c r="J36" s="15"/>
      <c r="K36" s="15"/>
      <c r="L36" s="15"/>
      <c r="M36" s="15"/>
      <c r="N36" s="31"/>
    </row>
    <row r="37" spans="2:14" x14ac:dyDescent="0.3">
      <c r="B37" s="625"/>
      <c r="C37" s="626"/>
      <c r="D37" s="15"/>
      <c r="E37" s="443"/>
      <c r="F37" s="622"/>
      <c r="G37" s="444"/>
      <c r="H37" s="15"/>
      <c r="I37" s="15"/>
      <c r="J37" s="15"/>
      <c r="K37" s="15"/>
      <c r="L37" s="15"/>
      <c r="M37" s="15"/>
      <c r="N37" s="31"/>
    </row>
    <row r="38" spans="2:14" x14ac:dyDescent="0.3">
      <c r="B38" s="625"/>
      <c r="C38" s="626"/>
      <c r="D38" s="15"/>
      <c r="E38" s="443"/>
      <c r="F38" s="622"/>
      <c r="G38" s="444"/>
      <c r="H38" s="15"/>
      <c r="I38" s="15"/>
      <c r="J38" s="15"/>
      <c r="K38" s="15"/>
      <c r="L38" s="15"/>
      <c r="M38" s="15"/>
      <c r="N38" s="31"/>
    </row>
    <row r="39" spans="2:14" x14ac:dyDescent="0.3">
      <c r="B39" s="625"/>
      <c r="C39" s="626"/>
      <c r="D39" s="15"/>
      <c r="E39" s="443"/>
      <c r="F39" s="622"/>
      <c r="G39" s="444"/>
      <c r="H39" s="15"/>
      <c r="I39" s="15"/>
      <c r="J39" s="15"/>
      <c r="K39" s="15"/>
      <c r="L39" s="15"/>
      <c r="M39" s="15"/>
      <c r="N39" s="31"/>
    </row>
    <row r="40" spans="2:14" x14ac:dyDescent="0.3">
      <c r="B40" s="625"/>
      <c r="C40" s="626"/>
      <c r="D40" s="15"/>
      <c r="E40" s="443"/>
      <c r="F40" s="622"/>
      <c r="G40" s="444"/>
      <c r="H40" s="15"/>
      <c r="I40" s="15"/>
      <c r="J40" s="15"/>
      <c r="K40" s="15"/>
      <c r="L40" s="15"/>
      <c r="M40" s="15"/>
      <c r="N40" s="31"/>
    </row>
    <row r="41" spans="2:14" x14ac:dyDescent="0.3">
      <c r="B41" s="625"/>
      <c r="C41" s="626"/>
      <c r="D41" s="15"/>
      <c r="E41" s="443"/>
      <c r="F41" s="622"/>
      <c r="G41" s="444"/>
      <c r="H41" s="15"/>
      <c r="I41" s="15"/>
      <c r="J41" s="15"/>
      <c r="K41" s="15"/>
      <c r="L41" s="15"/>
      <c r="M41" s="15"/>
      <c r="N41" s="31"/>
    </row>
    <row r="42" spans="2:14" x14ac:dyDescent="0.3">
      <c r="B42" s="625"/>
      <c r="C42" s="626"/>
      <c r="D42" s="15"/>
      <c r="E42" s="443"/>
      <c r="F42" s="622"/>
      <c r="G42" s="444"/>
      <c r="H42" s="15"/>
      <c r="I42" s="15"/>
      <c r="J42" s="15"/>
      <c r="K42" s="15"/>
      <c r="L42" s="15"/>
      <c r="M42" s="15"/>
      <c r="N42" s="31"/>
    </row>
    <row r="43" spans="2:14" x14ac:dyDescent="0.3">
      <c r="B43" s="625"/>
      <c r="C43" s="626"/>
      <c r="D43" s="15"/>
      <c r="E43" s="443"/>
      <c r="F43" s="622"/>
      <c r="G43" s="444"/>
      <c r="H43" s="15"/>
      <c r="I43" s="15"/>
      <c r="J43" s="15"/>
      <c r="K43" s="15"/>
      <c r="L43" s="15"/>
      <c r="M43" s="15"/>
      <c r="N43" s="31"/>
    </row>
    <row r="44" spans="2:14" x14ac:dyDescent="0.3">
      <c r="B44" s="625"/>
      <c r="C44" s="626"/>
      <c r="D44" s="15"/>
      <c r="E44" s="443"/>
      <c r="F44" s="622"/>
      <c r="G44" s="444"/>
      <c r="H44" s="15"/>
      <c r="I44" s="15"/>
      <c r="J44" s="15"/>
      <c r="K44" s="15"/>
      <c r="L44" s="15"/>
      <c r="M44" s="15"/>
      <c r="N44" s="31"/>
    </row>
    <row r="45" spans="2:14" x14ac:dyDescent="0.3">
      <c r="B45" s="434"/>
      <c r="C45" s="434"/>
      <c r="D45" s="15"/>
      <c r="E45" s="513"/>
      <c r="F45" s="513"/>
      <c r="G45" s="513"/>
      <c r="H45" s="15"/>
      <c r="I45" s="15"/>
      <c r="J45" s="15"/>
      <c r="K45" s="15"/>
      <c r="L45" s="15"/>
      <c r="M45" s="15"/>
      <c r="N45" s="31"/>
    </row>
    <row r="46" spans="2:14" x14ac:dyDescent="0.3">
      <c r="B46" s="434"/>
      <c r="C46" s="434"/>
      <c r="D46" s="15"/>
      <c r="E46" s="513"/>
      <c r="F46" s="513"/>
      <c r="G46" s="513"/>
      <c r="H46" s="15"/>
      <c r="I46" s="15"/>
      <c r="J46" s="15"/>
      <c r="K46" s="15"/>
      <c r="L46" s="15"/>
      <c r="M46" s="15"/>
      <c r="N46" s="31"/>
    </row>
    <row r="47" spans="2:14" x14ac:dyDescent="0.3">
      <c r="B47" s="434"/>
      <c r="C47" s="434"/>
      <c r="D47" s="15"/>
      <c r="E47" s="513"/>
      <c r="F47" s="513"/>
      <c r="G47" s="513"/>
      <c r="H47" s="15"/>
      <c r="I47" s="15"/>
      <c r="J47" s="15"/>
      <c r="K47" s="15"/>
      <c r="L47" s="15"/>
      <c r="M47" s="15"/>
      <c r="N47" s="31"/>
    </row>
    <row r="48" spans="2:14" x14ac:dyDescent="0.3">
      <c r="B48" s="434"/>
      <c r="C48" s="434"/>
      <c r="D48" s="15"/>
      <c r="E48" s="513"/>
      <c r="F48" s="513"/>
      <c r="G48" s="513"/>
      <c r="H48" s="15"/>
      <c r="I48" s="15"/>
      <c r="J48" s="15"/>
      <c r="K48" s="15"/>
      <c r="L48" s="15"/>
      <c r="M48" s="15"/>
      <c r="N48" s="31"/>
    </row>
    <row r="49" spans="2:14" x14ac:dyDescent="0.3">
      <c r="B49" s="434"/>
      <c r="C49" s="434"/>
      <c r="D49" s="15"/>
      <c r="E49" s="513"/>
      <c r="F49" s="513"/>
      <c r="G49" s="513"/>
      <c r="H49" s="15"/>
      <c r="I49" s="15"/>
      <c r="J49" s="15"/>
      <c r="K49" s="15"/>
      <c r="L49" s="15"/>
      <c r="M49" s="15"/>
      <c r="N49" s="31"/>
    </row>
    <row r="50" spans="2:14" x14ac:dyDescent="0.3">
      <c r="B50" s="434"/>
      <c r="C50" s="434"/>
      <c r="D50" s="15"/>
      <c r="E50" s="513"/>
      <c r="F50" s="513"/>
      <c r="G50" s="513"/>
      <c r="H50" s="15"/>
      <c r="I50" s="15"/>
      <c r="J50" s="15"/>
      <c r="K50" s="15"/>
      <c r="L50" s="15"/>
      <c r="M50" s="15"/>
      <c r="N50" s="31"/>
    </row>
    <row r="51" spans="2:14" x14ac:dyDescent="0.3">
      <c r="B51" s="434"/>
      <c r="C51" s="434"/>
      <c r="D51" s="15"/>
      <c r="E51" s="513"/>
      <c r="F51" s="513"/>
      <c r="G51" s="513"/>
      <c r="H51" s="15"/>
      <c r="I51" s="15"/>
      <c r="J51" s="15"/>
      <c r="K51" s="15"/>
      <c r="L51" s="15"/>
      <c r="M51" s="15"/>
      <c r="N51" s="31"/>
    </row>
    <row r="52" spans="2:14" x14ac:dyDescent="0.3">
      <c r="B52" s="434"/>
      <c r="C52" s="434"/>
      <c r="D52" s="15"/>
      <c r="E52" s="513"/>
      <c r="F52" s="513"/>
      <c r="G52" s="513"/>
      <c r="H52" s="15"/>
      <c r="I52" s="15"/>
      <c r="J52" s="15"/>
      <c r="K52" s="15"/>
      <c r="L52" s="15"/>
      <c r="M52" s="15"/>
      <c r="N52" s="31"/>
    </row>
    <row r="53" spans="2:14" x14ac:dyDescent="0.3">
      <c r="B53" s="434"/>
      <c r="C53" s="434"/>
      <c r="D53" s="15"/>
      <c r="E53" s="513"/>
      <c r="F53" s="513"/>
      <c r="G53" s="513"/>
      <c r="H53" s="15"/>
      <c r="I53" s="15"/>
      <c r="J53" s="15"/>
      <c r="K53" s="15"/>
      <c r="L53" s="15"/>
      <c r="M53" s="15"/>
      <c r="N53" s="31"/>
    </row>
    <row r="54" spans="2:14" x14ac:dyDescent="0.3">
      <c r="B54" s="434"/>
      <c r="C54" s="434"/>
      <c r="D54" s="15"/>
      <c r="E54" s="513"/>
      <c r="F54" s="513"/>
      <c r="G54" s="513"/>
      <c r="H54" s="15"/>
      <c r="I54" s="15"/>
      <c r="J54" s="15"/>
      <c r="K54" s="15"/>
      <c r="L54" s="15"/>
      <c r="M54" s="15"/>
      <c r="N54" s="31"/>
    </row>
    <row r="55" spans="2:14" x14ac:dyDescent="0.3">
      <c r="B55" s="434"/>
      <c r="C55" s="434"/>
      <c r="D55" s="15"/>
      <c r="E55" s="513"/>
      <c r="F55" s="513"/>
      <c r="G55" s="513"/>
      <c r="H55" s="15"/>
      <c r="I55" s="15"/>
      <c r="J55" s="15"/>
      <c r="K55" s="15"/>
      <c r="L55" s="15"/>
      <c r="M55" s="15"/>
      <c r="N55" s="31"/>
    </row>
    <row r="56" spans="2:14" x14ac:dyDescent="0.3">
      <c r="B56" s="434"/>
      <c r="C56" s="434"/>
      <c r="D56" s="15"/>
      <c r="E56" s="513"/>
      <c r="F56" s="513"/>
      <c r="G56" s="513"/>
      <c r="H56" s="15"/>
      <c r="I56" s="15"/>
      <c r="J56" s="15"/>
      <c r="K56" s="15"/>
      <c r="L56" s="15"/>
      <c r="M56" s="15"/>
      <c r="N56" s="31"/>
    </row>
    <row r="57" spans="2:14" x14ac:dyDescent="0.3">
      <c r="B57" s="434"/>
      <c r="C57" s="434"/>
      <c r="D57" s="15"/>
      <c r="E57" s="513"/>
      <c r="F57" s="513"/>
      <c r="G57" s="513"/>
      <c r="H57" s="15"/>
      <c r="I57" s="15"/>
      <c r="J57" s="15"/>
      <c r="K57" s="15"/>
      <c r="L57" s="15"/>
      <c r="M57" s="15"/>
      <c r="N57" s="31"/>
    </row>
    <row r="58" spans="2:14" ht="15" thickBot="1" x14ac:dyDescent="0.35">
      <c r="B58" s="434"/>
      <c r="C58" s="434"/>
      <c r="D58" s="15"/>
      <c r="E58" s="513"/>
      <c r="F58" s="513"/>
      <c r="G58" s="513"/>
      <c r="H58" s="15"/>
      <c r="I58" s="15"/>
      <c r="J58" s="15"/>
      <c r="K58" s="15"/>
      <c r="L58" s="15"/>
      <c r="M58" s="15"/>
      <c r="N58" s="125"/>
    </row>
    <row r="59" spans="2:14" ht="15" thickBot="1" x14ac:dyDescent="0.35">
      <c r="E59" s="51" t="s">
        <v>139</v>
      </c>
      <c r="F59" s="39">
        <f>COUNTA(E19:G54)-1</f>
        <v>8</v>
      </c>
      <c r="H59" s="30">
        <f t="shared" ref="H59:M59" si="0">SUM(H19:H54)</f>
        <v>36</v>
      </c>
      <c r="I59" s="30">
        <f t="shared" si="0"/>
        <v>319</v>
      </c>
      <c r="J59" s="30">
        <f t="shared" si="0"/>
        <v>130</v>
      </c>
      <c r="K59" s="30">
        <f t="shared" si="0"/>
        <v>240</v>
      </c>
      <c r="L59" s="30">
        <f t="shared" si="0"/>
        <v>0</v>
      </c>
      <c r="M59" s="124">
        <f t="shared" si="0"/>
        <v>480</v>
      </c>
      <c r="N59" s="126">
        <f>SUM(I59:M59)</f>
        <v>1169</v>
      </c>
    </row>
  </sheetData>
  <sheetProtection password="CC42" sheet="1" objects="1" scenarios="1" selectLockedCells="1"/>
  <mergeCells count="90">
    <mergeCell ref="E45:G45"/>
    <mergeCell ref="B7:N7"/>
    <mergeCell ref="B2:H2"/>
    <mergeCell ref="B56:C56"/>
    <mergeCell ref="E56:G56"/>
    <mergeCell ref="E40:G40"/>
    <mergeCell ref="E39:G39"/>
    <mergeCell ref="E38:G38"/>
    <mergeCell ref="E49:G49"/>
    <mergeCell ref="E48:G48"/>
    <mergeCell ref="E47:G47"/>
    <mergeCell ref="E46:G46"/>
    <mergeCell ref="E31:G31"/>
    <mergeCell ref="E43:G43"/>
    <mergeCell ref="E42:G42"/>
    <mergeCell ref="E41:G41"/>
    <mergeCell ref="E57:G57"/>
    <mergeCell ref="B50:C50"/>
    <mergeCell ref="E50:G50"/>
    <mergeCell ref="B51:C51"/>
    <mergeCell ref="E51:G51"/>
    <mergeCell ref="B58:C58"/>
    <mergeCell ref="E58:G58"/>
    <mergeCell ref="B5:N5"/>
    <mergeCell ref="B32:C32"/>
    <mergeCell ref="E32:G32"/>
    <mergeCell ref="B55:C55"/>
    <mergeCell ref="E55:G55"/>
    <mergeCell ref="B54:C54"/>
    <mergeCell ref="E54:G54"/>
    <mergeCell ref="B52:C52"/>
    <mergeCell ref="E52:G52"/>
    <mergeCell ref="B53:C53"/>
    <mergeCell ref="E53:G53"/>
    <mergeCell ref="E30:G30"/>
    <mergeCell ref="E44:G44"/>
    <mergeCell ref="B57:C57"/>
    <mergeCell ref="E33:G33"/>
    <mergeCell ref="E37:G37"/>
    <mergeCell ref="E36:G36"/>
    <mergeCell ref="E35:G35"/>
    <mergeCell ref="E34:G34"/>
    <mergeCell ref="B33:C33"/>
    <mergeCell ref="B31:C31"/>
    <mergeCell ref="B44:C44"/>
    <mergeCell ref="B43:C43"/>
    <mergeCell ref="B42:C42"/>
    <mergeCell ref="B41:C41"/>
    <mergeCell ref="B37:C37"/>
    <mergeCell ref="B36:C36"/>
    <mergeCell ref="B35:C35"/>
    <mergeCell ref="B34:C34"/>
    <mergeCell ref="B40:C40"/>
    <mergeCell ref="B39:C39"/>
    <mergeCell ref="B38:C38"/>
    <mergeCell ref="E19:G19"/>
    <mergeCell ref="E18:G18"/>
    <mergeCell ref="B30:C30"/>
    <mergeCell ref="B29:C29"/>
    <mergeCell ref="E21:G21"/>
    <mergeCell ref="B20:C20"/>
    <mergeCell ref="B23:C23"/>
    <mergeCell ref="B24:C24"/>
    <mergeCell ref="B28:C28"/>
    <mergeCell ref="E20:G20"/>
    <mergeCell ref="E28:G28"/>
    <mergeCell ref="B19:C19"/>
    <mergeCell ref="E24:G24"/>
    <mergeCell ref="E29:G29"/>
    <mergeCell ref="B49:C49"/>
    <mergeCell ref="B48:C48"/>
    <mergeCell ref="B47:C47"/>
    <mergeCell ref="B46:C46"/>
    <mergeCell ref="B45:C45"/>
    <mergeCell ref="E17:J17"/>
    <mergeCell ref="B6:N6"/>
    <mergeCell ref="E23:G23"/>
    <mergeCell ref="E22:G22"/>
    <mergeCell ref="F12:G12"/>
    <mergeCell ref="F13:L13"/>
    <mergeCell ref="C15:E15"/>
    <mergeCell ref="C14:E14"/>
    <mergeCell ref="C13:E13"/>
    <mergeCell ref="C12:E12"/>
    <mergeCell ref="B22:C22"/>
    <mergeCell ref="B21:C21"/>
    <mergeCell ref="C11:E11"/>
    <mergeCell ref="C10:E10"/>
    <mergeCell ref="C9:E9"/>
    <mergeCell ref="B18:C18"/>
  </mergeCells>
  <conditionalFormatting sqref="F13:L13">
    <cfRule type="expression" dxfId="11" priority="5">
      <formula>F12="Other"</formula>
    </cfRule>
  </conditionalFormatting>
  <conditionalFormatting sqref="H19">
    <cfRule type="expression" dxfId="10" priority="3">
      <formula>F10="No"</formula>
    </cfRule>
  </conditionalFormatting>
  <conditionalFormatting sqref="H59">
    <cfRule type="expression" dxfId="9" priority="2">
      <formula>F10="No"</formula>
    </cfRule>
  </conditionalFormatting>
  <conditionalFormatting sqref="H41">
    <cfRule type="expression" dxfId="8" priority="1">
      <formula>F10="No"</formula>
    </cfRule>
  </conditionalFormatting>
  <dataValidations count="2">
    <dataValidation type="list" allowBlank="1" showInputMessage="1" showErrorMessage="1" sqref="N33:N58 N19:N31" xr:uid="{00000000-0002-0000-0D00-000000000000}">
      <formula1>"Yes, No"</formula1>
    </dataValidation>
    <dataValidation type="list" allowBlank="1" showInputMessage="1" showErrorMessage="1" sqref="F12:G12" xr:uid="{00000000-0002-0000-0D00-000001000000}">
      <formula1>"Semester, Tri-mester, Quarter, Module, Block, Other"</formula1>
    </dataValidation>
  </dataValidations>
  <pageMargins left="0.7" right="0.7" top="0.75" bottom="0.75" header="0.3" footer="0.3"/>
  <pageSetup scale="89" fitToHeight="0" orientation="landscape" r:id="rId1"/>
  <rowBreaks count="1" manualBreakCount="1">
    <brk id="31" max="15"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7" tint="-0.249977111117893"/>
    <pageSetUpPr fitToPage="1"/>
  </sheetPr>
  <dimension ref="B1:G516"/>
  <sheetViews>
    <sheetView showGridLines="0" showRowColHeaders="0" topLeftCell="A221" zoomScaleNormal="100" workbookViewId="0">
      <selection activeCell="B206" sqref="B206"/>
    </sheetView>
  </sheetViews>
  <sheetFormatPr defaultRowHeight="14.4" x14ac:dyDescent="0.3"/>
  <cols>
    <col min="1" max="1" width="4.6640625" customWidth="1"/>
    <col min="2" max="2" width="16.44140625" customWidth="1"/>
    <col min="3" max="3" width="19.109375" customWidth="1"/>
    <col min="4" max="4" width="9.5546875" customWidth="1"/>
    <col min="5" max="5" width="7.44140625" customWidth="1"/>
    <col min="7" max="7" width="18.44140625" customWidth="1"/>
  </cols>
  <sheetData>
    <row r="1" spans="2:7" ht="24" customHeight="1" x14ac:dyDescent="0.3">
      <c r="B1" s="17" t="s">
        <v>318</v>
      </c>
    </row>
    <row r="2" spans="2:7" x14ac:dyDescent="0.3">
      <c r="B2" s="463" t="str">
        <f>'Title Page'!$D$9</f>
        <v>Weber State University</v>
      </c>
      <c r="C2" s="463"/>
      <c r="D2" s="463"/>
      <c r="E2" s="463"/>
      <c r="F2" s="463"/>
    </row>
    <row r="3" spans="2:7" s="111" customFormat="1" x14ac:dyDescent="0.3"/>
    <row r="4" spans="2:7" x14ac:dyDescent="0.3">
      <c r="B4" s="36" t="s">
        <v>319</v>
      </c>
    </row>
    <row r="5" spans="2:7" s="200" customFormat="1" x14ac:dyDescent="0.3">
      <c r="B5" s="476" t="s">
        <v>541</v>
      </c>
      <c r="C5" s="476"/>
      <c r="D5" s="476"/>
      <c r="E5" s="476"/>
      <c r="F5" s="476"/>
      <c r="G5" s="476"/>
    </row>
    <row r="6" spans="2:7" s="188" customFormat="1" x14ac:dyDescent="0.3">
      <c r="B6" s="187" t="s">
        <v>524</v>
      </c>
    </row>
    <row r="7" spans="2:7" x14ac:dyDescent="0.3">
      <c r="B7" s="36" t="s">
        <v>681</v>
      </c>
    </row>
    <row r="9" spans="2:7" s="296" customFormat="1" ht="81" customHeight="1" x14ac:dyDescent="0.3">
      <c r="B9" s="638" t="s">
        <v>682</v>
      </c>
      <c r="C9" s="638"/>
      <c r="D9" s="638"/>
      <c r="E9" s="638"/>
      <c r="F9" s="638"/>
      <c r="G9" s="303"/>
    </row>
    <row r="10" spans="2:7" s="296" customFormat="1" x14ac:dyDescent="0.3"/>
    <row r="11" spans="2:7" x14ac:dyDescent="0.3">
      <c r="B11" s="3" t="s">
        <v>683</v>
      </c>
      <c r="D11" s="156"/>
      <c r="F11" s="241">
        <v>0</v>
      </c>
    </row>
    <row r="13" spans="2:7" x14ac:dyDescent="0.3">
      <c r="B13" s="3" t="s">
        <v>525</v>
      </c>
      <c r="C13" s="434" t="s">
        <v>906</v>
      </c>
      <c r="D13" s="434"/>
      <c r="E13" s="434"/>
      <c r="F13" s="434"/>
      <c r="G13" s="51" t="s">
        <v>526</v>
      </c>
    </row>
    <row r="14" spans="2:7" x14ac:dyDescent="0.3">
      <c r="B14" s="3" t="s">
        <v>29</v>
      </c>
      <c r="C14" s="434" t="s">
        <v>907</v>
      </c>
      <c r="D14" s="434"/>
      <c r="E14" s="434"/>
      <c r="F14" s="434"/>
    </row>
    <row r="15" spans="2:7" x14ac:dyDescent="0.3">
      <c r="B15" s="3" t="s">
        <v>29</v>
      </c>
      <c r="C15" s="434"/>
      <c r="D15" s="434"/>
      <c r="E15" s="434"/>
      <c r="F15" s="434"/>
    </row>
    <row r="16" spans="2:7" x14ac:dyDescent="0.3">
      <c r="B16" s="3" t="s">
        <v>320</v>
      </c>
      <c r="C16" s="442" t="s">
        <v>908</v>
      </c>
      <c r="D16" s="442"/>
      <c r="E16" s="442"/>
    </row>
    <row r="17" spans="2:7" x14ac:dyDescent="0.3">
      <c r="B17" s="3" t="s">
        <v>352</v>
      </c>
      <c r="D17" s="16">
        <v>1.5</v>
      </c>
    </row>
    <row r="18" spans="2:7" x14ac:dyDescent="0.3">
      <c r="B18" s="3" t="s">
        <v>321</v>
      </c>
      <c r="D18" s="434" t="s">
        <v>909</v>
      </c>
      <c r="E18" s="434"/>
      <c r="F18" s="434"/>
    </row>
    <row r="19" spans="2:7" x14ac:dyDescent="0.3">
      <c r="B19" s="3" t="s">
        <v>322</v>
      </c>
      <c r="E19" s="109" t="s">
        <v>803</v>
      </c>
      <c r="F19" s="11" t="str">
        <f>IF(E19="", " &lt;=== Select from drop down list","")</f>
        <v/>
      </c>
    </row>
    <row r="20" spans="2:7" x14ac:dyDescent="0.3">
      <c r="B20" s="637" t="str">
        <f>IF(E19="No", "There must be a signed agreement!","")</f>
        <v/>
      </c>
      <c r="C20" s="637"/>
      <c r="D20" s="637"/>
      <c r="E20" s="637"/>
    </row>
    <row r="21" spans="2:7" s="188" customFormat="1" x14ac:dyDescent="0.3">
      <c r="B21" s="189"/>
    </row>
    <row r="22" spans="2:7" x14ac:dyDescent="0.3">
      <c r="B22" s="3" t="s">
        <v>323</v>
      </c>
      <c r="F22" s="31" t="s">
        <v>804</v>
      </c>
    </row>
    <row r="23" spans="2:7" x14ac:dyDescent="0.3">
      <c r="B23" s="3" t="s">
        <v>420</v>
      </c>
      <c r="F23" s="31" t="s">
        <v>804</v>
      </c>
    </row>
    <row r="24" spans="2:7" x14ac:dyDescent="0.3">
      <c r="B24" s="3" t="s">
        <v>324</v>
      </c>
      <c r="F24" s="31" t="s">
        <v>803</v>
      </c>
    </row>
    <row r="25" spans="2:7" x14ac:dyDescent="0.3">
      <c r="B25" s="3"/>
    </row>
    <row r="26" spans="2:7" x14ac:dyDescent="0.3">
      <c r="B26" s="3" t="s">
        <v>325</v>
      </c>
    </row>
    <row r="27" spans="2:7" s="116" customFormat="1" x14ac:dyDescent="0.3">
      <c r="B27" s="164" t="s">
        <v>378</v>
      </c>
      <c r="G27" s="154" t="s">
        <v>413</v>
      </c>
    </row>
    <row r="28" spans="2:7" ht="44.4" customHeight="1" x14ac:dyDescent="0.3">
      <c r="B28" s="632" t="s">
        <v>326</v>
      </c>
      <c r="C28" s="632" t="s">
        <v>333</v>
      </c>
      <c r="D28" s="633" t="s">
        <v>412</v>
      </c>
      <c r="E28" s="634"/>
      <c r="F28" s="632" t="s">
        <v>335</v>
      </c>
    </row>
    <row r="29" spans="2:7" x14ac:dyDescent="0.3">
      <c r="B29" s="632"/>
      <c r="C29" s="632"/>
      <c r="D29" s="635"/>
      <c r="E29" s="636"/>
      <c r="F29" s="632"/>
    </row>
    <row r="30" spans="2:7" x14ac:dyDescent="0.3">
      <c r="B30" s="127" t="s">
        <v>327</v>
      </c>
      <c r="C30" s="403">
        <v>513545</v>
      </c>
      <c r="D30" s="630">
        <v>1</v>
      </c>
      <c r="E30" s="631"/>
      <c r="F30" s="155">
        <v>8</v>
      </c>
    </row>
    <row r="31" spans="2:7" x14ac:dyDescent="0.3">
      <c r="B31" s="38" t="s">
        <v>328</v>
      </c>
      <c r="C31" s="404">
        <v>157000</v>
      </c>
      <c r="D31" s="630">
        <v>1</v>
      </c>
      <c r="E31" s="631"/>
      <c r="F31" s="139">
        <v>3</v>
      </c>
    </row>
    <row r="32" spans="2:7" x14ac:dyDescent="0.3">
      <c r="B32" s="38" t="s">
        <v>329</v>
      </c>
      <c r="C32" s="132" t="s">
        <v>910</v>
      </c>
      <c r="D32" s="630" t="s">
        <v>910</v>
      </c>
      <c r="E32" s="631"/>
      <c r="F32" s="139" t="s">
        <v>910</v>
      </c>
    </row>
    <row r="33" spans="2:7" x14ac:dyDescent="0.3">
      <c r="B33" s="38" t="s">
        <v>330</v>
      </c>
      <c r="C33" s="132" t="s">
        <v>911</v>
      </c>
      <c r="D33" s="630">
        <v>1</v>
      </c>
      <c r="E33" s="631"/>
      <c r="F33" s="139">
        <v>2</v>
      </c>
    </row>
    <row r="34" spans="2:7" x14ac:dyDescent="0.3">
      <c r="B34" s="38" t="s">
        <v>331</v>
      </c>
      <c r="C34" s="132" t="s">
        <v>911</v>
      </c>
      <c r="D34" s="630">
        <v>1</v>
      </c>
      <c r="E34" s="631"/>
      <c r="F34" s="139">
        <v>1</v>
      </c>
    </row>
    <row r="35" spans="2:7" x14ac:dyDescent="0.3">
      <c r="B35" s="38" t="s">
        <v>332</v>
      </c>
      <c r="C35" s="132" t="s">
        <v>910</v>
      </c>
      <c r="D35" s="630" t="s">
        <v>910</v>
      </c>
      <c r="E35" s="631"/>
      <c r="F35" s="139" t="s">
        <v>910</v>
      </c>
    </row>
    <row r="36" spans="2:7" x14ac:dyDescent="0.3">
      <c r="B36" s="107"/>
      <c r="C36" s="132"/>
      <c r="D36" s="630"/>
      <c r="E36" s="631"/>
      <c r="F36" s="139"/>
    </row>
    <row r="37" spans="2:7" x14ac:dyDescent="0.3">
      <c r="B37" s="107"/>
      <c r="C37" s="132"/>
      <c r="D37" s="630"/>
      <c r="E37" s="631"/>
      <c r="F37" s="139"/>
    </row>
    <row r="38" spans="2:7" x14ac:dyDescent="0.3">
      <c r="B38" s="107"/>
      <c r="C38" s="132"/>
      <c r="D38" s="630"/>
      <c r="E38" s="631"/>
      <c r="F38" s="139"/>
    </row>
    <row r="39" spans="2:7" x14ac:dyDescent="0.3">
      <c r="B39" s="107"/>
      <c r="C39" s="132"/>
      <c r="D39" s="630"/>
      <c r="E39" s="631"/>
      <c r="F39" s="139"/>
    </row>
    <row r="40" spans="2:7" x14ac:dyDescent="0.3">
      <c r="B40" s="107"/>
      <c r="C40" s="132"/>
      <c r="D40" s="630"/>
      <c r="E40" s="631"/>
      <c r="F40" s="139"/>
    </row>
    <row r="43" spans="2:7" ht="17.399999999999999" x14ac:dyDescent="0.3">
      <c r="B43" s="17" t="s">
        <v>318</v>
      </c>
      <c r="C43" s="200"/>
      <c r="D43" s="200"/>
      <c r="E43" s="200"/>
      <c r="F43" s="200"/>
      <c r="G43" s="200"/>
    </row>
    <row r="44" spans="2:7" x14ac:dyDescent="0.3">
      <c r="B44" s="463" t="str">
        <f>'Title Page'!$D$9</f>
        <v>Weber State University</v>
      </c>
      <c r="C44" s="463"/>
      <c r="D44" s="463"/>
      <c r="E44" s="463"/>
      <c r="F44" s="463"/>
      <c r="G44" s="200"/>
    </row>
    <row r="45" spans="2:7" x14ac:dyDescent="0.3">
      <c r="B45" s="200"/>
      <c r="C45" s="200"/>
      <c r="D45" s="200"/>
      <c r="E45" s="200"/>
      <c r="F45" s="200"/>
      <c r="G45" s="200"/>
    </row>
    <row r="46" spans="2:7" x14ac:dyDescent="0.3">
      <c r="B46" s="200"/>
      <c r="C46" s="200"/>
      <c r="D46" s="200"/>
      <c r="E46" s="200"/>
      <c r="F46" s="200"/>
      <c r="G46" s="200"/>
    </row>
    <row r="47" spans="2:7" x14ac:dyDescent="0.3">
      <c r="B47" s="201" t="s">
        <v>525</v>
      </c>
      <c r="C47" s="434" t="s">
        <v>912</v>
      </c>
      <c r="D47" s="434"/>
      <c r="E47" s="434"/>
      <c r="F47" s="434"/>
      <c r="G47" s="51" t="s">
        <v>527</v>
      </c>
    </row>
    <row r="48" spans="2:7" x14ac:dyDescent="0.3">
      <c r="B48" s="201" t="s">
        <v>29</v>
      </c>
      <c r="C48" s="434" t="s">
        <v>913</v>
      </c>
      <c r="D48" s="434"/>
      <c r="E48" s="434"/>
      <c r="F48" s="434"/>
      <c r="G48" s="200"/>
    </row>
    <row r="49" spans="2:7" x14ac:dyDescent="0.3">
      <c r="B49" s="201" t="s">
        <v>29</v>
      </c>
      <c r="C49" s="434"/>
      <c r="D49" s="434"/>
      <c r="E49" s="434"/>
      <c r="F49" s="434"/>
      <c r="G49" s="200"/>
    </row>
    <row r="50" spans="2:7" x14ac:dyDescent="0.3">
      <c r="B50" s="201" t="s">
        <v>320</v>
      </c>
      <c r="C50" s="442" t="s">
        <v>914</v>
      </c>
      <c r="D50" s="442"/>
      <c r="E50" s="442"/>
      <c r="F50" s="200"/>
      <c r="G50" s="200"/>
    </row>
    <row r="51" spans="2:7" x14ac:dyDescent="0.3">
      <c r="B51" s="201" t="s">
        <v>352</v>
      </c>
      <c r="C51" s="200"/>
      <c r="D51" s="198">
        <v>4</v>
      </c>
      <c r="E51" s="200"/>
      <c r="F51" s="200"/>
      <c r="G51" s="200"/>
    </row>
    <row r="52" spans="2:7" x14ac:dyDescent="0.3">
      <c r="B52" s="201" t="s">
        <v>321</v>
      </c>
      <c r="C52" s="200"/>
      <c r="D52" s="434" t="s">
        <v>915</v>
      </c>
      <c r="E52" s="434"/>
      <c r="F52" s="434"/>
      <c r="G52" s="200"/>
    </row>
    <row r="53" spans="2:7" x14ac:dyDescent="0.3">
      <c r="B53" s="201" t="s">
        <v>322</v>
      </c>
      <c r="C53" s="200"/>
      <c r="D53" s="200"/>
      <c r="E53" s="109" t="s">
        <v>803</v>
      </c>
      <c r="F53" s="208" t="str">
        <f>IF(E53="", " &lt;=== Select from drop down list","")</f>
        <v/>
      </c>
      <c r="G53" s="200"/>
    </row>
    <row r="54" spans="2:7" x14ac:dyDescent="0.3">
      <c r="B54" s="637" t="str">
        <f>IF(E53="No", "There must be a signed agreement!","")</f>
        <v/>
      </c>
      <c r="C54" s="637"/>
      <c r="D54" s="637"/>
      <c r="E54" s="637"/>
      <c r="F54" s="200"/>
      <c r="G54" s="200"/>
    </row>
    <row r="55" spans="2:7" x14ac:dyDescent="0.3">
      <c r="B55" s="201"/>
      <c r="C55" s="200"/>
      <c r="D55" s="200"/>
      <c r="E55" s="200"/>
      <c r="F55" s="200"/>
      <c r="G55" s="200"/>
    </row>
    <row r="56" spans="2:7" x14ac:dyDescent="0.3">
      <c r="B56" s="201" t="s">
        <v>323</v>
      </c>
      <c r="C56" s="200"/>
      <c r="D56" s="200"/>
      <c r="E56" s="200"/>
      <c r="F56" s="31" t="s">
        <v>803</v>
      </c>
      <c r="G56" s="200"/>
    </row>
    <row r="57" spans="2:7" x14ac:dyDescent="0.3">
      <c r="B57" s="201" t="s">
        <v>420</v>
      </c>
      <c r="C57" s="200"/>
      <c r="D57" s="200"/>
      <c r="E57" s="200"/>
      <c r="F57" s="31" t="s">
        <v>803</v>
      </c>
      <c r="G57" s="200"/>
    </row>
    <row r="58" spans="2:7" x14ac:dyDescent="0.3">
      <c r="B58" s="201" t="s">
        <v>324</v>
      </c>
      <c r="C58" s="200"/>
      <c r="D58" s="200"/>
      <c r="E58" s="200"/>
      <c r="F58" s="31" t="s">
        <v>803</v>
      </c>
      <c r="G58" s="200"/>
    </row>
    <row r="59" spans="2:7" x14ac:dyDescent="0.3">
      <c r="B59" s="201"/>
      <c r="C59" s="200"/>
      <c r="D59" s="200"/>
      <c r="E59" s="200"/>
      <c r="F59" s="200"/>
      <c r="G59" s="200"/>
    </row>
    <row r="60" spans="2:7" x14ac:dyDescent="0.3">
      <c r="B60" s="201" t="s">
        <v>325</v>
      </c>
      <c r="C60" s="200"/>
      <c r="D60" s="200"/>
      <c r="E60" s="200"/>
      <c r="F60" s="200"/>
      <c r="G60" s="200"/>
    </row>
    <row r="61" spans="2:7" x14ac:dyDescent="0.3">
      <c r="B61" s="164" t="s">
        <v>378</v>
      </c>
      <c r="C61" s="200"/>
      <c r="D61" s="200"/>
      <c r="E61" s="200"/>
      <c r="F61" s="200"/>
      <c r="G61" s="154" t="s">
        <v>413</v>
      </c>
    </row>
    <row r="62" spans="2:7" ht="44.4" customHeight="1" x14ac:dyDescent="0.3">
      <c r="B62" s="632" t="s">
        <v>326</v>
      </c>
      <c r="C62" s="632" t="s">
        <v>333</v>
      </c>
      <c r="D62" s="633" t="s">
        <v>412</v>
      </c>
      <c r="E62" s="634"/>
      <c r="F62" s="632" t="s">
        <v>335</v>
      </c>
      <c r="G62" s="200"/>
    </row>
    <row r="63" spans="2:7" x14ac:dyDescent="0.3">
      <c r="B63" s="632"/>
      <c r="C63" s="632"/>
      <c r="D63" s="635"/>
      <c r="E63" s="636"/>
      <c r="F63" s="632"/>
      <c r="G63" s="200"/>
    </row>
    <row r="64" spans="2:7" x14ac:dyDescent="0.3">
      <c r="B64" s="127" t="s">
        <v>327</v>
      </c>
      <c r="C64" s="403">
        <v>502000</v>
      </c>
      <c r="D64" s="630">
        <v>1</v>
      </c>
      <c r="E64" s="631"/>
      <c r="F64" s="155">
        <v>8</v>
      </c>
      <c r="G64" s="200"/>
    </row>
    <row r="65" spans="2:7" x14ac:dyDescent="0.3">
      <c r="B65" s="209" t="s">
        <v>328</v>
      </c>
      <c r="C65" s="195" t="s">
        <v>910</v>
      </c>
      <c r="D65" s="630" t="s">
        <v>910</v>
      </c>
      <c r="E65" s="631"/>
      <c r="F65" s="206" t="s">
        <v>910</v>
      </c>
      <c r="G65" s="200"/>
    </row>
    <row r="66" spans="2:7" x14ac:dyDescent="0.3">
      <c r="B66" s="209" t="s">
        <v>329</v>
      </c>
      <c r="C66" s="195" t="s">
        <v>910</v>
      </c>
      <c r="D66" s="630" t="s">
        <v>910</v>
      </c>
      <c r="E66" s="631"/>
      <c r="F66" s="206" t="s">
        <v>910</v>
      </c>
      <c r="G66" s="200"/>
    </row>
    <row r="67" spans="2:7" x14ac:dyDescent="0.3">
      <c r="B67" s="209" t="s">
        <v>330</v>
      </c>
      <c r="C67" s="195" t="s">
        <v>910</v>
      </c>
      <c r="D67" s="630" t="s">
        <v>910</v>
      </c>
      <c r="E67" s="631"/>
      <c r="F67" s="206" t="s">
        <v>910</v>
      </c>
      <c r="G67" s="200"/>
    </row>
    <row r="68" spans="2:7" x14ac:dyDescent="0.3">
      <c r="B68" s="209" t="s">
        <v>331</v>
      </c>
      <c r="C68" s="195" t="s">
        <v>910</v>
      </c>
      <c r="D68" s="630" t="s">
        <v>910</v>
      </c>
      <c r="E68" s="631"/>
      <c r="F68" s="206" t="s">
        <v>910</v>
      </c>
      <c r="G68" s="200"/>
    </row>
    <row r="69" spans="2:7" x14ac:dyDescent="0.3">
      <c r="B69" s="209" t="s">
        <v>332</v>
      </c>
      <c r="C69" s="404">
        <v>2500</v>
      </c>
      <c r="D69" s="630">
        <v>1</v>
      </c>
      <c r="E69" s="631"/>
      <c r="F69" s="206">
        <v>3</v>
      </c>
      <c r="G69" s="200"/>
    </row>
    <row r="70" spans="2:7" x14ac:dyDescent="0.3">
      <c r="B70" s="107" t="s">
        <v>916</v>
      </c>
      <c r="C70" s="195" t="s">
        <v>911</v>
      </c>
      <c r="D70" s="630">
        <v>1</v>
      </c>
      <c r="E70" s="631"/>
      <c r="F70" s="206">
        <v>1</v>
      </c>
      <c r="G70" s="200"/>
    </row>
    <row r="71" spans="2:7" x14ac:dyDescent="0.3">
      <c r="B71" s="107"/>
      <c r="C71" s="195"/>
      <c r="D71" s="630"/>
      <c r="E71" s="631"/>
      <c r="F71" s="206"/>
      <c r="G71" s="200"/>
    </row>
    <row r="72" spans="2:7" x14ac:dyDescent="0.3">
      <c r="B72" s="107"/>
      <c r="C72" s="195"/>
      <c r="D72" s="630"/>
      <c r="E72" s="631"/>
      <c r="F72" s="206"/>
      <c r="G72" s="200"/>
    </row>
    <row r="73" spans="2:7" x14ac:dyDescent="0.3">
      <c r="B73" s="107"/>
      <c r="C73" s="195"/>
      <c r="D73" s="630"/>
      <c r="E73" s="631"/>
      <c r="F73" s="206"/>
      <c r="G73" s="200"/>
    </row>
    <row r="74" spans="2:7" x14ac:dyDescent="0.3">
      <c r="B74" s="107"/>
      <c r="C74" s="195"/>
      <c r="D74" s="630"/>
      <c r="E74" s="631"/>
      <c r="F74" s="206"/>
      <c r="G74" s="200"/>
    </row>
    <row r="75" spans="2:7" x14ac:dyDescent="0.3">
      <c r="B75" s="200"/>
      <c r="C75" s="200"/>
      <c r="D75" s="200"/>
      <c r="E75" s="200"/>
      <c r="F75" s="200"/>
      <c r="G75" s="200"/>
    </row>
    <row r="77" spans="2:7" ht="17.399999999999999" x14ac:dyDescent="0.3">
      <c r="B77" s="17" t="s">
        <v>318</v>
      </c>
      <c r="C77" s="200"/>
      <c r="D77" s="200"/>
      <c r="E77" s="200"/>
      <c r="F77" s="200"/>
      <c r="G77" s="200"/>
    </row>
    <row r="78" spans="2:7" x14ac:dyDescent="0.3">
      <c r="B78" s="463" t="str">
        <f>'Title Page'!$D$9</f>
        <v>Weber State University</v>
      </c>
      <c r="C78" s="463"/>
      <c r="D78" s="463"/>
      <c r="E78" s="463"/>
      <c r="F78" s="463"/>
      <c r="G78" s="200"/>
    </row>
    <row r="79" spans="2:7" x14ac:dyDescent="0.3">
      <c r="B79" s="200"/>
      <c r="C79" s="200"/>
      <c r="D79" s="200"/>
      <c r="E79" s="200"/>
      <c r="F79" s="200"/>
      <c r="G79" s="200"/>
    </row>
    <row r="80" spans="2:7" x14ac:dyDescent="0.3">
      <c r="B80" s="200"/>
      <c r="C80" s="200"/>
      <c r="D80" s="200"/>
      <c r="E80" s="200"/>
      <c r="F80" s="200"/>
      <c r="G80" s="200"/>
    </row>
    <row r="81" spans="2:7" x14ac:dyDescent="0.3">
      <c r="B81" s="201" t="s">
        <v>525</v>
      </c>
      <c r="C81" s="434" t="s">
        <v>917</v>
      </c>
      <c r="D81" s="434"/>
      <c r="E81" s="434"/>
      <c r="F81" s="434"/>
      <c r="G81" s="51" t="s">
        <v>528</v>
      </c>
    </row>
    <row r="82" spans="2:7" x14ac:dyDescent="0.3">
      <c r="B82" s="201" t="s">
        <v>29</v>
      </c>
      <c r="C82" s="434" t="s">
        <v>918</v>
      </c>
      <c r="D82" s="434"/>
      <c r="E82" s="434"/>
      <c r="F82" s="434"/>
      <c r="G82" s="200"/>
    </row>
    <row r="83" spans="2:7" x14ac:dyDescent="0.3">
      <c r="B83" s="201" t="s">
        <v>29</v>
      </c>
      <c r="C83" s="434"/>
      <c r="D83" s="434"/>
      <c r="E83" s="434"/>
      <c r="F83" s="434"/>
      <c r="G83" s="200"/>
    </row>
    <row r="84" spans="2:7" x14ac:dyDescent="0.3">
      <c r="B84" s="201" t="s">
        <v>320</v>
      </c>
      <c r="C84" s="442" t="s">
        <v>919</v>
      </c>
      <c r="D84" s="442"/>
      <c r="E84" s="442"/>
      <c r="F84" s="200"/>
      <c r="G84" s="200"/>
    </row>
    <row r="85" spans="2:7" x14ac:dyDescent="0.3">
      <c r="B85" s="201" t="s">
        <v>352</v>
      </c>
      <c r="C85" s="200"/>
      <c r="D85" s="198">
        <v>12</v>
      </c>
      <c r="E85" s="200"/>
      <c r="F85" s="200"/>
      <c r="G85" s="200"/>
    </row>
    <row r="86" spans="2:7" x14ac:dyDescent="0.3">
      <c r="B86" s="201" t="s">
        <v>321</v>
      </c>
      <c r="C86" s="200"/>
      <c r="D86" s="434" t="s">
        <v>920</v>
      </c>
      <c r="E86" s="434"/>
      <c r="F86" s="434"/>
      <c r="G86" s="200"/>
    </row>
    <row r="87" spans="2:7" x14ac:dyDescent="0.3">
      <c r="B87" s="201" t="s">
        <v>322</v>
      </c>
      <c r="C87" s="200"/>
      <c r="D87" s="200"/>
      <c r="E87" s="109" t="s">
        <v>803</v>
      </c>
      <c r="F87" s="208" t="str">
        <f>IF(E87="", " &lt;=== Select from drop down list","")</f>
        <v/>
      </c>
      <c r="G87" s="200"/>
    </row>
    <row r="88" spans="2:7" x14ac:dyDescent="0.3">
      <c r="B88" s="637" t="str">
        <f>IF(E87="No", "There must be a signed agreement!","")</f>
        <v/>
      </c>
      <c r="C88" s="637"/>
      <c r="D88" s="637"/>
      <c r="E88" s="637"/>
      <c r="F88" s="200"/>
      <c r="G88" s="200"/>
    </row>
    <row r="89" spans="2:7" x14ac:dyDescent="0.3">
      <c r="B89" s="201"/>
      <c r="C89" s="200"/>
      <c r="D89" s="200"/>
      <c r="E89" s="200"/>
      <c r="F89" s="200"/>
      <c r="G89" s="200"/>
    </row>
    <row r="90" spans="2:7" x14ac:dyDescent="0.3">
      <c r="B90" s="201" t="s">
        <v>323</v>
      </c>
      <c r="C90" s="200"/>
      <c r="D90" s="200"/>
      <c r="E90" s="200"/>
      <c r="F90" s="31" t="s">
        <v>804</v>
      </c>
      <c r="G90" s="200"/>
    </row>
    <row r="91" spans="2:7" x14ac:dyDescent="0.3">
      <c r="B91" s="201" t="s">
        <v>420</v>
      </c>
      <c r="C91" s="200"/>
      <c r="D91" s="200"/>
      <c r="E91" s="200"/>
      <c r="F91" s="31" t="s">
        <v>804</v>
      </c>
      <c r="G91" s="200"/>
    </row>
    <row r="92" spans="2:7" x14ac:dyDescent="0.3">
      <c r="B92" s="201" t="s">
        <v>324</v>
      </c>
      <c r="C92" s="200"/>
      <c r="D92" s="200"/>
      <c r="E92" s="200"/>
      <c r="F92" s="31" t="s">
        <v>803</v>
      </c>
      <c r="G92" s="200"/>
    </row>
    <row r="93" spans="2:7" x14ac:dyDescent="0.3">
      <c r="B93" s="201"/>
      <c r="C93" s="200"/>
      <c r="D93" s="200"/>
      <c r="E93" s="200"/>
      <c r="F93" s="200"/>
      <c r="G93" s="200"/>
    </row>
    <row r="94" spans="2:7" x14ac:dyDescent="0.3">
      <c r="B94" s="201" t="s">
        <v>325</v>
      </c>
      <c r="C94" s="200"/>
      <c r="D94" s="200"/>
      <c r="E94" s="200"/>
      <c r="F94" s="200"/>
      <c r="G94" s="200"/>
    </row>
    <row r="95" spans="2:7" x14ac:dyDescent="0.3">
      <c r="B95" s="164" t="s">
        <v>378</v>
      </c>
      <c r="C95" s="200"/>
      <c r="D95" s="200"/>
      <c r="E95" s="200"/>
      <c r="F95" s="200"/>
      <c r="G95" s="154" t="s">
        <v>413</v>
      </c>
    </row>
    <row r="96" spans="2:7" ht="44.4" customHeight="1" x14ac:dyDescent="0.3">
      <c r="B96" s="632" t="s">
        <v>326</v>
      </c>
      <c r="C96" s="632" t="s">
        <v>333</v>
      </c>
      <c r="D96" s="633" t="s">
        <v>412</v>
      </c>
      <c r="E96" s="634"/>
      <c r="F96" s="632" t="s">
        <v>335</v>
      </c>
      <c r="G96" s="200"/>
    </row>
    <row r="97" spans="2:7" x14ac:dyDescent="0.3">
      <c r="B97" s="632"/>
      <c r="C97" s="632"/>
      <c r="D97" s="635"/>
      <c r="E97" s="636"/>
      <c r="F97" s="632"/>
      <c r="G97" s="200"/>
    </row>
    <row r="98" spans="2:7" x14ac:dyDescent="0.3">
      <c r="B98" s="127" t="s">
        <v>327</v>
      </c>
      <c r="C98" s="197" t="s">
        <v>911</v>
      </c>
      <c r="D98" s="630">
        <v>1</v>
      </c>
      <c r="E98" s="631"/>
      <c r="F98" s="155">
        <v>8</v>
      </c>
      <c r="G98" s="200"/>
    </row>
    <row r="99" spans="2:7" x14ac:dyDescent="0.3">
      <c r="B99" s="209" t="s">
        <v>328</v>
      </c>
      <c r="C99" s="195" t="s">
        <v>910</v>
      </c>
      <c r="D99" s="630" t="s">
        <v>910</v>
      </c>
      <c r="E99" s="631"/>
      <c r="F99" s="206" t="s">
        <v>910</v>
      </c>
      <c r="G99" s="200"/>
    </row>
    <row r="100" spans="2:7" x14ac:dyDescent="0.3">
      <c r="B100" s="209" t="s">
        <v>329</v>
      </c>
      <c r="C100" s="195" t="s">
        <v>910</v>
      </c>
      <c r="D100" s="630" t="s">
        <v>910</v>
      </c>
      <c r="E100" s="631"/>
      <c r="F100" s="206" t="s">
        <v>910</v>
      </c>
      <c r="G100" s="200"/>
    </row>
    <row r="101" spans="2:7" x14ac:dyDescent="0.3">
      <c r="B101" s="209" t="s">
        <v>330</v>
      </c>
      <c r="C101" s="195" t="s">
        <v>910</v>
      </c>
      <c r="D101" s="630" t="s">
        <v>910</v>
      </c>
      <c r="E101" s="631"/>
      <c r="F101" s="206" t="s">
        <v>910</v>
      </c>
      <c r="G101" s="200"/>
    </row>
    <row r="102" spans="2:7" x14ac:dyDescent="0.3">
      <c r="B102" s="209" t="s">
        <v>331</v>
      </c>
      <c r="C102" s="195" t="s">
        <v>910</v>
      </c>
      <c r="D102" s="630" t="s">
        <v>910</v>
      </c>
      <c r="E102" s="631"/>
      <c r="F102" s="206" t="s">
        <v>910</v>
      </c>
      <c r="G102" s="200"/>
    </row>
    <row r="103" spans="2:7" x14ac:dyDescent="0.3">
      <c r="B103" s="209" t="s">
        <v>332</v>
      </c>
      <c r="C103" s="195" t="s">
        <v>910</v>
      </c>
      <c r="D103" s="630" t="s">
        <v>910</v>
      </c>
      <c r="E103" s="631"/>
      <c r="F103" s="206" t="s">
        <v>910</v>
      </c>
      <c r="G103" s="200"/>
    </row>
    <row r="104" spans="2:7" x14ac:dyDescent="0.3">
      <c r="B104" s="107"/>
      <c r="C104" s="195"/>
      <c r="D104" s="630"/>
      <c r="E104" s="631"/>
      <c r="F104" s="206"/>
      <c r="G104" s="200"/>
    </row>
    <row r="105" spans="2:7" x14ac:dyDescent="0.3">
      <c r="B105" s="107"/>
      <c r="C105" s="195"/>
      <c r="D105" s="630"/>
      <c r="E105" s="631"/>
      <c r="F105" s="206"/>
      <c r="G105" s="200"/>
    </row>
    <row r="106" spans="2:7" x14ac:dyDescent="0.3">
      <c r="B106" s="107"/>
      <c r="C106" s="195"/>
      <c r="D106" s="630"/>
      <c r="E106" s="631"/>
      <c r="F106" s="206"/>
      <c r="G106" s="200"/>
    </row>
    <row r="107" spans="2:7" x14ac:dyDescent="0.3">
      <c r="B107" s="107"/>
      <c r="C107" s="195"/>
      <c r="D107" s="630"/>
      <c r="E107" s="631"/>
      <c r="F107" s="206"/>
      <c r="G107" s="200"/>
    </row>
    <row r="108" spans="2:7" x14ac:dyDescent="0.3">
      <c r="B108" s="107"/>
      <c r="C108" s="195"/>
      <c r="D108" s="630"/>
      <c r="E108" s="631"/>
      <c r="F108" s="206"/>
      <c r="G108" s="200"/>
    </row>
    <row r="109" spans="2:7" x14ac:dyDescent="0.3">
      <c r="B109" s="200"/>
      <c r="C109" s="200"/>
      <c r="D109" s="200"/>
      <c r="E109" s="200"/>
      <c r="F109" s="200"/>
      <c r="G109" s="200"/>
    </row>
    <row r="111" spans="2:7" ht="17.399999999999999" x14ac:dyDescent="0.3">
      <c r="B111" s="17" t="s">
        <v>318</v>
      </c>
      <c r="C111" s="200"/>
      <c r="D111" s="200"/>
      <c r="E111" s="200"/>
      <c r="F111" s="200"/>
      <c r="G111" s="200"/>
    </row>
    <row r="112" spans="2:7" x14ac:dyDescent="0.3">
      <c r="B112" s="463" t="str">
        <f>'Title Page'!$D$9</f>
        <v>Weber State University</v>
      </c>
      <c r="C112" s="463"/>
      <c r="D112" s="463"/>
      <c r="E112" s="463"/>
      <c r="F112" s="463"/>
      <c r="G112" s="200"/>
    </row>
    <row r="113" spans="2:7" x14ac:dyDescent="0.3">
      <c r="B113" s="200"/>
      <c r="C113" s="200"/>
      <c r="D113" s="200"/>
      <c r="E113" s="200"/>
      <c r="F113" s="200"/>
      <c r="G113" s="200"/>
    </row>
    <row r="114" spans="2:7" x14ac:dyDescent="0.3">
      <c r="B114" s="200"/>
      <c r="C114" s="200"/>
      <c r="D114" s="200"/>
      <c r="E114" s="200"/>
      <c r="F114" s="200"/>
      <c r="G114" s="200"/>
    </row>
    <row r="115" spans="2:7" x14ac:dyDescent="0.3">
      <c r="B115" s="201" t="s">
        <v>525</v>
      </c>
      <c r="C115" s="434" t="s">
        <v>921</v>
      </c>
      <c r="D115" s="434"/>
      <c r="E115" s="434"/>
      <c r="F115" s="434"/>
      <c r="G115" s="51" t="s">
        <v>529</v>
      </c>
    </row>
    <row r="116" spans="2:7" x14ac:dyDescent="0.3">
      <c r="B116" s="201" t="s">
        <v>29</v>
      </c>
      <c r="C116" s="434" t="s">
        <v>922</v>
      </c>
      <c r="D116" s="434"/>
      <c r="E116" s="434"/>
      <c r="F116" s="434"/>
      <c r="G116" s="200"/>
    </row>
    <row r="117" spans="2:7" x14ac:dyDescent="0.3">
      <c r="B117" s="201" t="s">
        <v>29</v>
      </c>
      <c r="C117" s="434"/>
      <c r="D117" s="434"/>
      <c r="E117" s="434"/>
      <c r="F117" s="434"/>
      <c r="G117" s="200"/>
    </row>
    <row r="118" spans="2:7" x14ac:dyDescent="0.3">
      <c r="B118" s="201" t="s">
        <v>320</v>
      </c>
      <c r="C118" s="442" t="s">
        <v>923</v>
      </c>
      <c r="D118" s="442"/>
      <c r="E118" s="442"/>
      <c r="F118" s="200"/>
      <c r="G118" s="200"/>
    </row>
    <row r="119" spans="2:7" x14ac:dyDescent="0.3">
      <c r="B119" s="201" t="s">
        <v>352</v>
      </c>
      <c r="C119" s="200"/>
      <c r="D119" s="198">
        <v>53</v>
      </c>
      <c r="E119" s="200"/>
      <c r="F119" s="200"/>
      <c r="G119" s="200"/>
    </row>
    <row r="120" spans="2:7" x14ac:dyDescent="0.3">
      <c r="B120" s="201" t="s">
        <v>321</v>
      </c>
      <c r="C120" s="200"/>
      <c r="D120" s="434" t="s">
        <v>924</v>
      </c>
      <c r="E120" s="434"/>
      <c r="F120" s="434"/>
      <c r="G120" s="200"/>
    </row>
    <row r="121" spans="2:7" x14ac:dyDescent="0.3">
      <c r="B121" s="201" t="s">
        <v>322</v>
      </c>
      <c r="C121" s="200"/>
      <c r="D121" s="200"/>
      <c r="E121" s="109" t="s">
        <v>803</v>
      </c>
      <c r="F121" s="208" t="str">
        <f>IF(E121="", " &lt;=== Select from drop down list","")</f>
        <v/>
      </c>
      <c r="G121" s="200"/>
    </row>
    <row r="122" spans="2:7" x14ac:dyDescent="0.3">
      <c r="B122" s="637" t="str">
        <f>IF(E121="No", "There must be a signed agreement!","")</f>
        <v/>
      </c>
      <c r="C122" s="637"/>
      <c r="D122" s="637"/>
      <c r="E122" s="637"/>
      <c r="F122" s="200"/>
      <c r="G122" s="200"/>
    </row>
    <row r="123" spans="2:7" x14ac:dyDescent="0.3">
      <c r="B123" s="201"/>
      <c r="C123" s="200"/>
      <c r="D123" s="200"/>
      <c r="E123" s="200"/>
      <c r="F123" s="200"/>
      <c r="G123" s="200"/>
    </row>
    <row r="124" spans="2:7" x14ac:dyDescent="0.3">
      <c r="B124" s="201" t="s">
        <v>323</v>
      </c>
      <c r="C124" s="200"/>
      <c r="D124" s="200"/>
      <c r="E124" s="200"/>
      <c r="F124" s="31" t="s">
        <v>804</v>
      </c>
      <c r="G124" s="200"/>
    </row>
    <row r="125" spans="2:7" x14ac:dyDescent="0.3">
      <c r="B125" s="201" t="s">
        <v>420</v>
      </c>
      <c r="C125" s="200"/>
      <c r="D125" s="200"/>
      <c r="E125" s="200"/>
      <c r="F125" s="31" t="s">
        <v>804</v>
      </c>
      <c r="G125" s="200"/>
    </row>
    <row r="126" spans="2:7" x14ac:dyDescent="0.3">
      <c r="B126" s="201" t="s">
        <v>324</v>
      </c>
      <c r="C126" s="200"/>
      <c r="D126" s="200"/>
      <c r="E126" s="200"/>
      <c r="F126" s="31" t="s">
        <v>803</v>
      </c>
      <c r="G126" s="200"/>
    </row>
    <row r="127" spans="2:7" x14ac:dyDescent="0.3">
      <c r="B127" s="201"/>
      <c r="C127" s="200"/>
      <c r="D127" s="200"/>
      <c r="E127" s="200"/>
      <c r="F127" s="200"/>
      <c r="G127" s="200"/>
    </row>
    <row r="128" spans="2:7" x14ac:dyDescent="0.3">
      <c r="B128" s="201" t="s">
        <v>325</v>
      </c>
      <c r="C128" s="200"/>
      <c r="D128" s="200"/>
      <c r="E128" s="200"/>
      <c r="F128" s="200"/>
      <c r="G128" s="200"/>
    </row>
    <row r="129" spans="2:7" x14ac:dyDescent="0.3">
      <c r="B129" s="164" t="s">
        <v>378</v>
      </c>
      <c r="C129" s="200"/>
      <c r="D129" s="200"/>
      <c r="E129" s="200"/>
      <c r="F129" s="200"/>
      <c r="G129" s="154" t="s">
        <v>413</v>
      </c>
    </row>
    <row r="130" spans="2:7" ht="44.4" customHeight="1" x14ac:dyDescent="0.3">
      <c r="B130" s="632" t="s">
        <v>326</v>
      </c>
      <c r="C130" s="632" t="s">
        <v>333</v>
      </c>
      <c r="D130" s="633" t="s">
        <v>412</v>
      </c>
      <c r="E130" s="634"/>
      <c r="F130" s="632" t="s">
        <v>335</v>
      </c>
      <c r="G130" s="200"/>
    </row>
    <row r="131" spans="2:7" x14ac:dyDescent="0.3">
      <c r="B131" s="632"/>
      <c r="C131" s="632"/>
      <c r="D131" s="635"/>
      <c r="E131" s="636"/>
      <c r="F131" s="632"/>
      <c r="G131" s="200"/>
    </row>
    <row r="132" spans="2:7" x14ac:dyDescent="0.3">
      <c r="B132" s="127" t="s">
        <v>327</v>
      </c>
      <c r="C132" s="197" t="s">
        <v>911</v>
      </c>
      <c r="D132" s="630">
        <v>1</v>
      </c>
      <c r="E132" s="631"/>
      <c r="F132" s="155">
        <v>8</v>
      </c>
      <c r="G132" s="200"/>
    </row>
    <row r="133" spans="2:7" x14ac:dyDescent="0.3">
      <c r="B133" s="209" t="s">
        <v>328</v>
      </c>
      <c r="C133" s="195" t="s">
        <v>910</v>
      </c>
      <c r="D133" s="630" t="s">
        <v>910</v>
      </c>
      <c r="E133" s="631"/>
      <c r="F133" s="206" t="s">
        <v>910</v>
      </c>
      <c r="G133" s="200"/>
    </row>
    <row r="134" spans="2:7" x14ac:dyDescent="0.3">
      <c r="B134" s="209" t="s">
        <v>329</v>
      </c>
      <c r="C134" s="195" t="s">
        <v>910</v>
      </c>
      <c r="D134" s="630" t="s">
        <v>910</v>
      </c>
      <c r="E134" s="631"/>
      <c r="F134" s="206" t="s">
        <v>910</v>
      </c>
      <c r="G134" s="200"/>
    </row>
    <row r="135" spans="2:7" x14ac:dyDescent="0.3">
      <c r="B135" s="209" t="s">
        <v>330</v>
      </c>
      <c r="C135" s="195" t="s">
        <v>910</v>
      </c>
      <c r="D135" s="630" t="s">
        <v>910</v>
      </c>
      <c r="E135" s="631"/>
      <c r="F135" s="206" t="s">
        <v>910</v>
      </c>
      <c r="G135" s="200"/>
    </row>
    <row r="136" spans="2:7" x14ac:dyDescent="0.3">
      <c r="B136" s="209" t="s">
        <v>331</v>
      </c>
      <c r="C136" s="195" t="s">
        <v>910</v>
      </c>
      <c r="D136" s="630" t="s">
        <v>910</v>
      </c>
      <c r="E136" s="631"/>
      <c r="F136" s="206" t="s">
        <v>910</v>
      </c>
      <c r="G136" s="200"/>
    </row>
    <row r="137" spans="2:7" x14ac:dyDescent="0.3">
      <c r="B137" s="209" t="s">
        <v>332</v>
      </c>
      <c r="C137" s="195" t="s">
        <v>910</v>
      </c>
      <c r="D137" s="630" t="s">
        <v>910</v>
      </c>
      <c r="E137" s="631"/>
      <c r="F137" s="206" t="s">
        <v>910</v>
      </c>
      <c r="G137" s="200"/>
    </row>
    <row r="138" spans="2:7" x14ac:dyDescent="0.3">
      <c r="B138" s="107"/>
      <c r="C138" s="195"/>
      <c r="D138" s="630"/>
      <c r="E138" s="631"/>
      <c r="F138" s="206"/>
      <c r="G138" s="200"/>
    </row>
    <row r="139" spans="2:7" x14ac:dyDescent="0.3">
      <c r="B139" s="107"/>
      <c r="C139" s="195"/>
      <c r="D139" s="630"/>
      <c r="E139" s="631"/>
      <c r="F139" s="206"/>
      <c r="G139" s="200"/>
    </row>
    <row r="140" spans="2:7" x14ac:dyDescent="0.3">
      <c r="B140" s="107"/>
      <c r="C140" s="195"/>
      <c r="D140" s="630"/>
      <c r="E140" s="631"/>
      <c r="F140" s="206"/>
      <c r="G140" s="200"/>
    </row>
    <row r="141" spans="2:7" x14ac:dyDescent="0.3">
      <c r="B141" s="107"/>
      <c r="C141" s="195"/>
      <c r="D141" s="630"/>
      <c r="E141" s="631"/>
      <c r="F141" s="206"/>
      <c r="G141" s="200"/>
    </row>
    <row r="142" spans="2:7" x14ac:dyDescent="0.3">
      <c r="B142" s="107"/>
      <c r="C142" s="195"/>
      <c r="D142" s="630"/>
      <c r="E142" s="631"/>
      <c r="F142" s="206"/>
      <c r="G142" s="200"/>
    </row>
    <row r="143" spans="2:7" x14ac:dyDescent="0.3">
      <c r="B143" s="200"/>
      <c r="C143" s="200"/>
      <c r="D143" s="200"/>
      <c r="E143" s="200"/>
      <c r="F143" s="200"/>
      <c r="G143" s="200"/>
    </row>
    <row r="145" spans="2:7" ht="17.399999999999999" x14ac:dyDescent="0.3">
      <c r="B145" s="17" t="s">
        <v>318</v>
      </c>
      <c r="C145" s="200"/>
      <c r="D145" s="200"/>
      <c r="E145" s="200"/>
      <c r="F145" s="200"/>
      <c r="G145" s="200"/>
    </row>
    <row r="146" spans="2:7" x14ac:dyDescent="0.3">
      <c r="B146" s="463" t="str">
        <f>'Title Page'!$D$9</f>
        <v>Weber State University</v>
      </c>
      <c r="C146" s="463"/>
      <c r="D146" s="463"/>
      <c r="E146" s="463"/>
      <c r="F146" s="463"/>
      <c r="G146" s="200"/>
    </row>
    <row r="147" spans="2:7" x14ac:dyDescent="0.3">
      <c r="B147" s="200"/>
      <c r="C147" s="200"/>
      <c r="D147" s="200"/>
      <c r="E147" s="200"/>
      <c r="F147" s="200"/>
      <c r="G147" s="200"/>
    </row>
    <row r="148" spans="2:7" x14ac:dyDescent="0.3">
      <c r="B148" s="200"/>
      <c r="C148" s="200"/>
      <c r="D148" s="200"/>
      <c r="E148" s="200"/>
      <c r="F148" s="200"/>
      <c r="G148" s="200"/>
    </row>
    <row r="149" spans="2:7" x14ac:dyDescent="0.3">
      <c r="B149" s="201" t="s">
        <v>525</v>
      </c>
      <c r="C149" s="434" t="s">
        <v>925</v>
      </c>
      <c r="D149" s="434"/>
      <c r="E149" s="434"/>
      <c r="F149" s="434"/>
      <c r="G149" s="51" t="s">
        <v>530</v>
      </c>
    </row>
    <row r="150" spans="2:7" x14ac:dyDescent="0.3">
      <c r="B150" s="201" t="s">
        <v>29</v>
      </c>
      <c r="C150" s="434" t="s">
        <v>926</v>
      </c>
      <c r="D150" s="434"/>
      <c r="E150" s="434"/>
      <c r="F150" s="434"/>
      <c r="G150" s="200"/>
    </row>
    <row r="151" spans="2:7" x14ac:dyDescent="0.3">
      <c r="B151" s="201" t="s">
        <v>29</v>
      </c>
      <c r="C151" s="434"/>
      <c r="D151" s="434"/>
      <c r="E151" s="434"/>
      <c r="F151" s="434"/>
      <c r="G151" s="200"/>
    </row>
    <row r="152" spans="2:7" x14ac:dyDescent="0.3">
      <c r="B152" s="201" t="s">
        <v>320</v>
      </c>
      <c r="C152" s="442" t="s">
        <v>927</v>
      </c>
      <c r="D152" s="442"/>
      <c r="E152" s="442"/>
      <c r="F152" s="200"/>
      <c r="G152" s="200"/>
    </row>
    <row r="153" spans="2:7" x14ac:dyDescent="0.3">
      <c r="B153" s="201" t="s">
        <v>352</v>
      </c>
      <c r="C153" s="200"/>
      <c r="D153" s="198">
        <v>25</v>
      </c>
      <c r="E153" s="200"/>
      <c r="F153" s="200"/>
      <c r="G153" s="200"/>
    </row>
    <row r="154" spans="2:7" x14ac:dyDescent="0.3">
      <c r="B154" s="201" t="s">
        <v>321</v>
      </c>
      <c r="C154" s="200"/>
      <c r="D154" s="434" t="s">
        <v>928</v>
      </c>
      <c r="E154" s="434"/>
      <c r="F154" s="434"/>
      <c r="G154" s="200"/>
    </row>
    <row r="155" spans="2:7" x14ac:dyDescent="0.3">
      <c r="B155" s="201" t="s">
        <v>322</v>
      </c>
      <c r="C155" s="200"/>
      <c r="D155" s="200"/>
      <c r="E155" s="109" t="s">
        <v>803</v>
      </c>
      <c r="F155" s="208" t="str">
        <f>IF(E155="", " &lt;=== Select from drop down list","")</f>
        <v/>
      </c>
      <c r="G155" s="200"/>
    </row>
    <row r="156" spans="2:7" x14ac:dyDescent="0.3">
      <c r="B156" s="637" t="str">
        <f>IF(E155="No", "There must be a signed agreement!","")</f>
        <v/>
      </c>
      <c r="C156" s="637"/>
      <c r="D156" s="637"/>
      <c r="E156" s="637"/>
      <c r="F156" s="200"/>
      <c r="G156" s="200"/>
    </row>
    <row r="157" spans="2:7" x14ac:dyDescent="0.3">
      <c r="B157" s="201"/>
      <c r="C157" s="200"/>
      <c r="D157" s="200"/>
      <c r="E157" s="200"/>
      <c r="F157" s="200"/>
      <c r="G157" s="200"/>
    </row>
    <row r="158" spans="2:7" x14ac:dyDescent="0.3">
      <c r="B158" s="201" t="s">
        <v>323</v>
      </c>
      <c r="C158" s="200"/>
      <c r="D158" s="200"/>
      <c r="E158" s="200"/>
      <c r="F158" s="31" t="s">
        <v>804</v>
      </c>
      <c r="G158" s="200"/>
    </row>
    <row r="159" spans="2:7" x14ac:dyDescent="0.3">
      <c r="B159" s="201" t="s">
        <v>420</v>
      </c>
      <c r="C159" s="200"/>
      <c r="D159" s="200"/>
      <c r="E159" s="200"/>
      <c r="F159" s="31" t="s">
        <v>804</v>
      </c>
      <c r="G159" s="200"/>
    </row>
    <row r="160" spans="2:7" x14ac:dyDescent="0.3">
      <c r="B160" s="201" t="s">
        <v>324</v>
      </c>
      <c r="C160" s="200"/>
      <c r="D160" s="200"/>
      <c r="E160" s="200"/>
      <c r="F160" s="31" t="s">
        <v>803</v>
      </c>
      <c r="G160" s="200"/>
    </row>
    <row r="161" spans="2:7" x14ac:dyDescent="0.3">
      <c r="B161" s="201"/>
      <c r="C161" s="200"/>
      <c r="D161" s="200"/>
      <c r="E161" s="200"/>
      <c r="F161" s="200"/>
      <c r="G161" s="200"/>
    </row>
    <row r="162" spans="2:7" x14ac:dyDescent="0.3">
      <c r="B162" s="201" t="s">
        <v>325</v>
      </c>
      <c r="C162" s="200"/>
      <c r="D162" s="200"/>
      <c r="E162" s="200"/>
      <c r="F162" s="200"/>
      <c r="G162" s="200"/>
    </row>
    <row r="163" spans="2:7" x14ac:dyDescent="0.3">
      <c r="B163" s="164" t="s">
        <v>378</v>
      </c>
      <c r="C163" s="200"/>
      <c r="D163" s="200"/>
      <c r="E163" s="200"/>
      <c r="F163" s="200"/>
      <c r="G163" s="154" t="s">
        <v>413</v>
      </c>
    </row>
    <row r="164" spans="2:7" ht="44.4" customHeight="1" x14ac:dyDescent="0.3">
      <c r="B164" s="632" t="s">
        <v>326</v>
      </c>
      <c r="C164" s="632" t="s">
        <v>333</v>
      </c>
      <c r="D164" s="633" t="s">
        <v>412</v>
      </c>
      <c r="E164" s="634"/>
      <c r="F164" s="632" t="s">
        <v>335</v>
      </c>
      <c r="G164" s="200"/>
    </row>
    <row r="165" spans="2:7" x14ac:dyDescent="0.3">
      <c r="B165" s="632"/>
      <c r="C165" s="632"/>
      <c r="D165" s="635"/>
      <c r="E165" s="636"/>
      <c r="F165" s="632"/>
      <c r="G165" s="200"/>
    </row>
    <row r="166" spans="2:7" x14ac:dyDescent="0.3">
      <c r="B166" s="127" t="s">
        <v>327</v>
      </c>
      <c r="C166" s="197" t="s">
        <v>911</v>
      </c>
      <c r="D166" s="630">
        <v>1</v>
      </c>
      <c r="E166" s="631"/>
      <c r="F166" s="155">
        <v>8</v>
      </c>
      <c r="G166" s="200"/>
    </row>
    <row r="167" spans="2:7" x14ac:dyDescent="0.3">
      <c r="B167" s="209" t="s">
        <v>328</v>
      </c>
      <c r="C167" s="195" t="s">
        <v>910</v>
      </c>
      <c r="D167" s="630" t="s">
        <v>910</v>
      </c>
      <c r="E167" s="631"/>
      <c r="F167" s="206" t="s">
        <v>910</v>
      </c>
      <c r="G167" s="200"/>
    </row>
    <row r="168" spans="2:7" x14ac:dyDescent="0.3">
      <c r="B168" s="209" t="s">
        <v>329</v>
      </c>
      <c r="C168" s="195" t="s">
        <v>910</v>
      </c>
      <c r="D168" s="630" t="s">
        <v>910</v>
      </c>
      <c r="E168" s="631"/>
      <c r="F168" s="206" t="s">
        <v>910</v>
      </c>
      <c r="G168" s="200"/>
    </row>
    <row r="169" spans="2:7" x14ac:dyDescent="0.3">
      <c r="B169" s="209" t="s">
        <v>330</v>
      </c>
      <c r="C169" s="195" t="s">
        <v>910</v>
      </c>
      <c r="D169" s="630" t="s">
        <v>910</v>
      </c>
      <c r="E169" s="631"/>
      <c r="F169" s="206" t="s">
        <v>910</v>
      </c>
      <c r="G169" s="200"/>
    </row>
    <row r="170" spans="2:7" x14ac:dyDescent="0.3">
      <c r="B170" s="209" t="s">
        <v>331</v>
      </c>
      <c r="C170" s="195" t="s">
        <v>910</v>
      </c>
      <c r="D170" s="630" t="s">
        <v>910</v>
      </c>
      <c r="E170" s="631"/>
      <c r="F170" s="206" t="s">
        <v>910</v>
      </c>
      <c r="G170" s="200"/>
    </row>
    <row r="171" spans="2:7" x14ac:dyDescent="0.3">
      <c r="B171" s="209" t="s">
        <v>332</v>
      </c>
      <c r="C171" s="195" t="s">
        <v>910</v>
      </c>
      <c r="D171" s="630" t="s">
        <v>910</v>
      </c>
      <c r="E171" s="631"/>
      <c r="F171" s="206" t="s">
        <v>910</v>
      </c>
      <c r="G171" s="200"/>
    </row>
    <row r="172" spans="2:7" x14ac:dyDescent="0.3">
      <c r="B172" s="107"/>
      <c r="C172" s="195"/>
      <c r="D172" s="630"/>
      <c r="E172" s="631"/>
      <c r="F172" s="206"/>
      <c r="G172" s="200"/>
    </row>
    <row r="173" spans="2:7" x14ac:dyDescent="0.3">
      <c r="B173" s="107"/>
      <c r="C173" s="195"/>
      <c r="D173" s="630"/>
      <c r="E173" s="631"/>
      <c r="F173" s="206"/>
      <c r="G173" s="200"/>
    </row>
    <row r="174" spans="2:7" x14ac:dyDescent="0.3">
      <c r="B174" s="107"/>
      <c r="C174" s="195"/>
      <c r="D174" s="630"/>
      <c r="E174" s="631"/>
      <c r="F174" s="206"/>
      <c r="G174" s="200"/>
    </row>
    <row r="175" spans="2:7" x14ac:dyDescent="0.3">
      <c r="B175" s="107"/>
      <c r="C175" s="195"/>
      <c r="D175" s="630"/>
      <c r="E175" s="631"/>
      <c r="F175" s="206"/>
      <c r="G175" s="200"/>
    </row>
    <row r="176" spans="2:7" x14ac:dyDescent="0.3">
      <c r="B176" s="107"/>
      <c r="C176" s="195"/>
      <c r="D176" s="630"/>
      <c r="E176" s="631"/>
      <c r="F176" s="206"/>
      <c r="G176" s="200"/>
    </row>
    <row r="177" spans="2:7" x14ac:dyDescent="0.3">
      <c r="B177" s="200"/>
      <c r="C177" s="200"/>
      <c r="D177" s="200"/>
      <c r="E177" s="200"/>
      <c r="F177" s="200"/>
      <c r="G177" s="200"/>
    </row>
    <row r="179" spans="2:7" ht="17.399999999999999" x14ac:dyDescent="0.3">
      <c r="B179" s="17" t="s">
        <v>318</v>
      </c>
      <c r="C179" s="200"/>
      <c r="D179" s="200"/>
      <c r="E179" s="200"/>
      <c r="F179" s="200"/>
      <c r="G179" s="200"/>
    </row>
    <row r="180" spans="2:7" x14ac:dyDescent="0.3">
      <c r="B180" s="463" t="str">
        <f>'Title Page'!$D$9</f>
        <v>Weber State University</v>
      </c>
      <c r="C180" s="463"/>
      <c r="D180" s="463"/>
      <c r="E180" s="463"/>
      <c r="F180" s="463"/>
      <c r="G180" s="200"/>
    </row>
    <row r="181" spans="2:7" x14ac:dyDescent="0.3">
      <c r="B181" s="200"/>
      <c r="C181" s="200"/>
      <c r="D181" s="200"/>
      <c r="E181" s="200"/>
      <c r="F181" s="200"/>
      <c r="G181" s="200"/>
    </row>
    <row r="182" spans="2:7" x14ac:dyDescent="0.3">
      <c r="B182" s="200"/>
      <c r="C182" s="200"/>
      <c r="D182" s="200"/>
      <c r="E182" s="200"/>
      <c r="F182" s="200"/>
      <c r="G182" s="200"/>
    </row>
    <row r="183" spans="2:7" x14ac:dyDescent="0.3">
      <c r="B183" s="201" t="s">
        <v>525</v>
      </c>
      <c r="C183" s="434" t="s">
        <v>929</v>
      </c>
      <c r="D183" s="434"/>
      <c r="E183" s="434"/>
      <c r="F183" s="434"/>
      <c r="G183" s="51" t="s">
        <v>531</v>
      </c>
    </row>
    <row r="184" spans="2:7" x14ac:dyDescent="0.3">
      <c r="B184" s="201" t="s">
        <v>29</v>
      </c>
      <c r="C184" s="434" t="s">
        <v>930</v>
      </c>
      <c r="D184" s="434"/>
      <c r="E184" s="434"/>
      <c r="F184" s="434"/>
      <c r="G184" s="200"/>
    </row>
    <row r="185" spans="2:7" x14ac:dyDescent="0.3">
      <c r="B185" s="201" t="s">
        <v>29</v>
      </c>
      <c r="C185" s="434"/>
      <c r="D185" s="434"/>
      <c r="E185" s="434"/>
      <c r="F185" s="434"/>
      <c r="G185" s="200"/>
    </row>
    <row r="186" spans="2:7" x14ac:dyDescent="0.3">
      <c r="B186" s="201" t="s">
        <v>320</v>
      </c>
      <c r="C186" s="442" t="s">
        <v>931</v>
      </c>
      <c r="D186" s="442"/>
      <c r="E186" s="442"/>
      <c r="F186" s="200"/>
      <c r="G186" s="200"/>
    </row>
    <row r="187" spans="2:7" x14ac:dyDescent="0.3">
      <c r="B187" s="201" t="s">
        <v>352</v>
      </c>
      <c r="C187" s="200"/>
      <c r="D187" s="198">
        <v>76</v>
      </c>
      <c r="E187" s="200"/>
      <c r="F187" s="200"/>
      <c r="G187" s="200"/>
    </row>
    <row r="188" spans="2:7" x14ac:dyDescent="0.3">
      <c r="B188" s="201" t="s">
        <v>321</v>
      </c>
      <c r="C188" s="200"/>
      <c r="D188" s="434" t="s">
        <v>958</v>
      </c>
      <c r="E188" s="434"/>
      <c r="F188" s="434"/>
      <c r="G188" s="200"/>
    </row>
    <row r="189" spans="2:7" x14ac:dyDescent="0.3">
      <c r="B189" s="201" t="s">
        <v>322</v>
      </c>
      <c r="C189" s="200"/>
      <c r="D189" s="200"/>
      <c r="E189" s="109" t="s">
        <v>803</v>
      </c>
      <c r="F189" s="208" t="str">
        <f>IF(E189="", " &lt;=== Select from drop down list","")</f>
        <v/>
      </c>
      <c r="G189" s="200"/>
    </row>
    <row r="190" spans="2:7" x14ac:dyDescent="0.3">
      <c r="B190" s="637" t="str">
        <f>IF(E189="No", "There must be a signed agreement!","")</f>
        <v/>
      </c>
      <c r="C190" s="637"/>
      <c r="D190" s="637"/>
      <c r="E190" s="637"/>
      <c r="F190" s="200"/>
      <c r="G190" s="200"/>
    </row>
    <row r="191" spans="2:7" x14ac:dyDescent="0.3">
      <c r="B191" s="201"/>
      <c r="C191" s="200"/>
      <c r="D191" s="200"/>
      <c r="E191" s="200"/>
      <c r="F191" s="200"/>
      <c r="G191" s="200"/>
    </row>
    <row r="192" spans="2:7" x14ac:dyDescent="0.3">
      <c r="B192" s="201" t="s">
        <v>323</v>
      </c>
      <c r="C192" s="200"/>
      <c r="D192" s="200"/>
      <c r="E192" s="200"/>
      <c r="F192" s="31" t="s">
        <v>804</v>
      </c>
      <c r="G192" s="200"/>
    </row>
    <row r="193" spans="2:7" x14ac:dyDescent="0.3">
      <c r="B193" s="201" t="s">
        <v>420</v>
      </c>
      <c r="C193" s="200"/>
      <c r="D193" s="200"/>
      <c r="E193" s="200"/>
      <c r="F193" s="31" t="s">
        <v>804</v>
      </c>
      <c r="G193" s="200"/>
    </row>
    <row r="194" spans="2:7" x14ac:dyDescent="0.3">
      <c r="B194" s="201" t="s">
        <v>324</v>
      </c>
      <c r="C194" s="200"/>
      <c r="D194" s="200"/>
      <c r="E194" s="200"/>
      <c r="F194" s="31" t="s">
        <v>803</v>
      </c>
      <c r="G194" s="200"/>
    </row>
    <row r="195" spans="2:7" x14ac:dyDescent="0.3">
      <c r="B195" s="201"/>
      <c r="C195" s="200"/>
      <c r="D195" s="200"/>
      <c r="E195" s="200"/>
      <c r="F195" s="200"/>
      <c r="G195" s="200"/>
    </row>
    <row r="196" spans="2:7" x14ac:dyDescent="0.3">
      <c r="B196" s="201" t="s">
        <v>325</v>
      </c>
      <c r="C196" s="200"/>
      <c r="D196" s="200"/>
      <c r="E196" s="200"/>
      <c r="F196" s="200"/>
      <c r="G196" s="200"/>
    </row>
    <row r="197" spans="2:7" x14ac:dyDescent="0.3">
      <c r="B197" s="164" t="s">
        <v>378</v>
      </c>
      <c r="C197" s="200"/>
      <c r="D197" s="200"/>
      <c r="E197" s="200"/>
      <c r="F197" s="200"/>
      <c r="G197" s="154" t="s">
        <v>413</v>
      </c>
    </row>
    <row r="198" spans="2:7" ht="44.4" customHeight="1" x14ac:dyDescent="0.3">
      <c r="B198" s="632" t="s">
        <v>326</v>
      </c>
      <c r="C198" s="632" t="s">
        <v>333</v>
      </c>
      <c r="D198" s="633" t="s">
        <v>412</v>
      </c>
      <c r="E198" s="634"/>
      <c r="F198" s="632" t="s">
        <v>335</v>
      </c>
      <c r="G198" s="200"/>
    </row>
    <row r="199" spans="2:7" x14ac:dyDescent="0.3">
      <c r="B199" s="632"/>
      <c r="C199" s="632"/>
      <c r="D199" s="635"/>
      <c r="E199" s="636"/>
      <c r="F199" s="632"/>
      <c r="G199" s="200"/>
    </row>
    <row r="200" spans="2:7" x14ac:dyDescent="0.3">
      <c r="B200" s="127" t="s">
        <v>327</v>
      </c>
      <c r="C200" s="197" t="s">
        <v>911</v>
      </c>
      <c r="D200" s="630">
        <v>1</v>
      </c>
      <c r="E200" s="631"/>
      <c r="F200" s="155">
        <v>8</v>
      </c>
      <c r="G200" s="200"/>
    </row>
    <row r="201" spans="2:7" x14ac:dyDescent="0.3">
      <c r="B201" s="209" t="s">
        <v>328</v>
      </c>
      <c r="C201" s="195" t="s">
        <v>910</v>
      </c>
      <c r="D201" s="630" t="s">
        <v>910</v>
      </c>
      <c r="E201" s="631"/>
      <c r="F201" s="206" t="s">
        <v>910</v>
      </c>
      <c r="G201" s="200"/>
    </row>
    <row r="202" spans="2:7" x14ac:dyDescent="0.3">
      <c r="B202" s="209" t="s">
        <v>329</v>
      </c>
      <c r="C202" s="195" t="s">
        <v>910</v>
      </c>
      <c r="D202" s="630" t="s">
        <v>910</v>
      </c>
      <c r="E202" s="631"/>
      <c r="F202" s="206" t="s">
        <v>910</v>
      </c>
      <c r="G202" s="200"/>
    </row>
    <row r="203" spans="2:7" x14ac:dyDescent="0.3">
      <c r="B203" s="209" t="s">
        <v>330</v>
      </c>
      <c r="C203" s="195" t="s">
        <v>910</v>
      </c>
      <c r="D203" s="630" t="s">
        <v>910</v>
      </c>
      <c r="E203" s="631"/>
      <c r="F203" s="206" t="s">
        <v>910</v>
      </c>
      <c r="G203" s="200"/>
    </row>
    <row r="204" spans="2:7" x14ac:dyDescent="0.3">
      <c r="B204" s="209" t="s">
        <v>331</v>
      </c>
      <c r="C204" s="195" t="s">
        <v>910</v>
      </c>
      <c r="D204" s="630" t="s">
        <v>910</v>
      </c>
      <c r="E204" s="631"/>
      <c r="F204" s="206" t="s">
        <v>910</v>
      </c>
      <c r="G204" s="200"/>
    </row>
    <row r="205" spans="2:7" x14ac:dyDescent="0.3">
      <c r="B205" s="209" t="s">
        <v>332</v>
      </c>
      <c r="C205" s="195" t="s">
        <v>910</v>
      </c>
      <c r="D205" s="630" t="s">
        <v>910</v>
      </c>
      <c r="E205" s="631"/>
      <c r="F205" s="206" t="s">
        <v>910</v>
      </c>
      <c r="G205" s="200"/>
    </row>
    <row r="206" spans="2:7" x14ac:dyDescent="0.3">
      <c r="B206" s="107"/>
      <c r="C206" s="195"/>
      <c r="D206" s="630"/>
      <c r="E206" s="631"/>
      <c r="F206" s="206"/>
      <c r="G206" s="200"/>
    </row>
    <row r="207" spans="2:7" x14ac:dyDescent="0.3">
      <c r="B207" s="107"/>
      <c r="C207" s="195"/>
      <c r="D207" s="630"/>
      <c r="E207" s="631"/>
      <c r="F207" s="206"/>
      <c r="G207" s="200"/>
    </row>
    <row r="208" spans="2:7" x14ac:dyDescent="0.3">
      <c r="B208" s="107"/>
      <c r="C208" s="195"/>
      <c r="D208" s="630"/>
      <c r="E208" s="631"/>
      <c r="F208" s="206"/>
      <c r="G208" s="200"/>
    </row>
    <row r="209" spans="2:7" x14ac:dyDescent="0.3">
      <c r="B209" s="107"/>
      <c r="C209" s="195"/>
      <c r="D209" s="630"/>
      <c r="E209" s="631"/>
      <c r="F209" s="206"/>
      <c r="G209" s="200"/>
    </row>
    <row r="210" spans="2:7" x14ac:dyDescent="0.3">
      <c r="B210" s="107"/>
      <c r="C210" s="195"/>
      <c r="D210" s="630"/>
      <c r="E210" s="631"/>
      <c r="F210" s="206"/>
      <c r="G210" s="200"/>
    </row>
    <row r="211" spans="2:7" x14ac:dyDescent="0.3">
      <c r="B211" s="200"/>
      <c r="C211" s="200"/>
      <c r="D211" s="200"/>
      <c r="E211" s="200"/>
      <c r="F211" s="200"/>
      <c r="G211" s="200"/>
    </row>
    <row r="213" spans="2:7" ht="17.399999999999999" x14ac:dyDescent="0.3">
      <c r="B213" s="17" t="s">
        <v>318</v>
      </c>
      <c r="C213" s="200"/>
      <c r="D213" s="200"/>
      <c r="E213" s="200"/>
      <c r="F213" s="200"/>
      <c r="G213" s="200"/>
    </row>
    <row r="214" spans="2:7" x14ac:dyDescent="0.3">
      <c r="B214" s="463" t="str">
        <f>'Title Page'!$D$9</f>
        <v>Weber State University</v>
      </c>
      <c r="C214" s="463"/>
      <c r="D214" s="463"/>
      <c r="E214" s="463"/>
      <c r="F214" s="463"/>
      <c r="G214" s="200"/>
    </row>
    <row r="215" spans="2:7" x14ac:dyDescent="0.3">
      <c r="B215" s="200"/>
      <c r="C215" s="200"/>
      <c r="D215" s="200"/>
      <c r="E215" s="200"/>
      <c r="F215" s="200"/>
      <c r="G215" s="200"/>
    </row>
    <row r="216" spans="2:7" x14ac:dyDescent="0.3">
      <c r="B216" s="200"/>
      <c r="C216" s="200"/>
      <c r="D216" s="200"/>
      <c r="E216" s="200"/>
      <c r="F216" s="200"/>
      <c r="G216" s="200"/>
    </row>
    <row r="217" spans="2:7" x14ac:dyDescent="0.3">
      <c r="B217" s="201" t="s">
        <v>525</v>
      </c>
      <c r="C217" s="434"/>
      <c r="D217" s="434"/>
      <c r="E217" s="434"/>
      <c r="F217" s="434"/>
      <c r="G217" s="51" t="s">
        <v>532</v>
      </c>
    </row>
    <row r="218" spans="2:7" x14ac:dyDescent="0.3">
      <c r="B218" s="201" t="s">
        <v>29</v>
      </c>
      <c r="C218" s="434"/>
      <c r="D218" s="434"/>
      <c r="E218" s="434"/>
      <c r="F218" s="434"/>
      <c r="G218" s="200"/>
    </row>
    <row r="219" spans="2:7" x14ac:dyDescent="0.3">
      <c r="B219" s="201" t="s">
        <v>29</v>
      </c>
      <c r="C219" s="434"/>
      <c r="D219" s="434"/>
      <c r="E219" s="434"/>
      <c r="F219" s="434"/>
      <c r="G219" s="200"/>
    </row>
    <row r="220" spans="2:7" x14ac:dyDescent="0.3">
      <c r="B220" s="201" t="s">
        <v>320</v>
      </c>
      <c r="C220" s="442"/>
      <c r="D220" s="442"/>
      <c r="E220" s="442"/>
      <c r="F220" s="200"/>
      <c r="G220" s="200"/>
    </row>
    <row r="221" spans="2:7" x14ac:dyDescent="0.3">
      <c r="B221" s="201" t="s">
        <v>352</v>
      </c>
      <c r="C221" s="200"/>
      <c r="D221" s="198"/>
      <c r="E221" s="200"/>
      <c r="F221" s="200"/>
      <c r="G221" s="200"/>
    </row>
    <row r="222" spans="2:7" x14ac:dyDescent="0.3">
      <c r="B222" s="201" t="s">
        <v>321</v>
      </c>
      <c r="C222" s="200"/>
      <c r="D222" s="434"/>
      <c r="E222" s="434"/>
      <c r="F222" s="434"/>
      <c r="G222" s="200"/>
    </row>
    <row r="223" spans="2:7" x14ac:dyDescent="0.3">
      <c r="B223" s="201" t="s">
        <v>322</v>
      </c>
      <c r="C223" s="200"/>
      <c r="D223" s="200"/>
      <c r="E223" s="109"/>
      <c r="F223" s="208" t="str">
        <f>IF(E223="", " &lt;=== Select from drop down list","")</f>
        <v xml:space="preserve"> &lt;=== Select from drop down list</v>
      </c>
      <c r="G223" s="200"/>
    </row>
    <row r="224" spans="2:7" x14ac:dyDescent="0.3">
      <c r="B224" s="637" t="str">
        <f>IF(E223="No", "There must be a signed agreement!","")</f>
        <v/>
      </c>
      <c r="C224" s="637"/>
      <c r="D224" s="637"/>
      <c r="E224" s="637"/>
      <c r="F224" s="200"/>
      <c r="G224" s="200"/>
    </row>
    <row r="225" spans="2:7" x14ac:dyDescent="0.3">
      <c r="B225" s="201"/>
      <c r="C225" s="200"/>
      <c r="D225" s="200"/>
      <c r="E225" s="200"/>
      <c r="F225" s="200"/>
      <c r="G225" s="200"/>
    </row>
    <row r="226" spans="2:7" x14ac:dyDescent="0.3">
      <c r="B226" s="201" t="s">
        <v>323</v>
      </c>
      <c r="C226" s="200"/>
      <c r="D226" s="200"/>
      <c r="E226" s="200"/>
      <c r="F226" s="31"/>
      <c r="G226" s="200"/>
    </row>
    <row r="227" spans="2:7" x14ac:dyDescent="0.3">
      <c r="B227" s="201" t="s">
        <v>420</v>
      </c>
      <c r="C227" s="200"/>
      <c r="D227" s="200"/>
      <c r="E227" s="200"/>
      <c r="F227" s="31"/>
      <c r="G227" s="200"/>
    </row>
    <row r="228" spans="2:7" x14ac:dyDescent="0.3">
      <c r="B228" s="201" t="s">
        <v>324</v>
      </c>
      <c r="C228" s="200"/>
      <c r="D228" s="200"/>
      <c r="E228" s="200"/>
      <c r="F228" s="31"/>
      <c r="G228" s="200"/>
    </row>
    <row r="229" spans="2:7" x14ac:dyDescent="0.3">
      <c r="B229" s="201"/>
      <c r="C229" s="200"/>
      <c r="D229" s="200"/>
      <c r="E229" s="200"/>
      <c r="F229" s="200"/>
      <c r="G229" s="200"/>
    </row>
    <row r="230" spans="2:7" x14ac:dyDescent="0.3">
      <c r="B230" s="201" t="s">
        <v>325</v>
      </c>
      <c r="C230" s="200"/>
      <c r="D230" s="200"/>
      <c r="E230" s="200"/>
      <c r="F230" s="200"/>
      <c r="G230" s="200"/>
    </row>
    <row r="231" spans="2:7" x14ac:dyDescent="0.3">
      <c r="B231" s="164" t="s">
        <v>378</v>
      </c>
      <c r="C231" s="200"/>
      <c r="D231" s="200"/>
      <c r="E231" s="200"/>
      <c r="F231" s="200"/>
      <c r="G231" s="154" t="s">
        <v>413</v>
      </c>
    </row>
    <row r="232" spans="2:7" ht="44.4" customHeight="1" x14ac:dyDescent="0.3">
      <c r="B232" s="632" t="s">
        <v>326</v>
      </c>
      <c r="C232" s="632" t="s">
        <v>333</v>
      </c>
      <c r="D232" s="633" t="s">
        <v>412</v>
      </c>
      <c r="E232" s="634"/>
      <c r="F232" s="632" t="s">
        <v>335</v>
      </c>
      <c r="G232" s="200"/>
    </row>
    <row r="233" spans="2:7" x14ac:dyDescent="0.3">
      <c r="B233" s="632"/>
      <c r="C233" s="632"/>
      <c r="D233" s="635"/>
      <c r="E233" s="636"/>
      <c r="F233" s="632"/>
      <c r="G233" s="200"/>
    </row>
    <row r="234" spans="2:7" x14ac:dyDescent="0.3">
      <c r="B234" s="127" t="s">
        <v>327</v>
      </c>
      <c r="C234" s="197"/>
      <c r="D234" s="630"/>
      <c r="E234" s="631"/>
      <c r="F234" s="155"/>
      <c r="G234" s="200"/>
    </row>
    <row r="235" spans="2:7" x14ac:dyDescent="0.3">
      <c r="B235" s="209" t="s">
        <v>328</v>
      </c>
      <c r="C235" s="195"/>
      <c r="D235" s="630"/>
      <c r="E235" s="631"/>
      <c r="F235" s="206"/>
      <c r="G235" s="200"/>
    </row>
    <row r="236" spans="2:7" x14ac:dyDescent="0.3">
      <c r="B236" s="209" t="s">
        <v>329</v>
      </c>
      <c r="C236" s="195"/>
      <c r="D236" s="630"/>
      <c r="E236" s="631"/>
      <c r="F236" s="206"/>
      <c r="G236" s="200"/>
    </row>
    <row r="237" spans="2:7" x14ac:dyDescent="0.3">
      <c r="B237" s="209" t="s">
        <v>330</v>
      </c>
      <c r="C237" s="195"/>
      <c r="D237" s="630"/>
      <c r="E237" s="631"/>
      <c r="F237" s="206"/>
      <c r="G237" s="200"/>
    </row>
    <row r="238" spans="2:7" x14ac:dyDescent="0.3">
      <c r="B238" s="209" t="s">
        <v>331</v>
      </c>
      <c r="C238" s="195"/>
      <c r="D238" s="630"/>
      <c r="E238" s="631"/>
      <c r="F238" s="206"/>
      <c r="G238" s="200"/>
    </row>
    <row r="239" spans="2:7" x14ac:dyDescent="0.3">
      <c r="B239" s="209" t="s">
        <v>332</v>
      </c>
      <c r="C239" s="195"/>
      <c r="D239" s="630"/>
      <c r="E239" s="631"/>
      <c r="F239" s="206"/>
      <c r="G239" s="200"/>
    </row>
    <row r="240" spans="2:7" x14ac:dyDescent="0.3">
      <c r="B240" s="107"/>
      <c r="C240" s="195"/>
      <c r="D240" s="630"/>
      <c r="E240" s="631"/>
      <c r="F240" s="206"/>
      <c r="G240" s="200"/>
    </row>
    <row r="241" spans="2:7" x14ac:dyDescent="0.3">
      <c r="B241" s="107"/>
      <c r="C241" s="195"/>
      <c r="D241" s="630"/>
      <c r="E241" s="631"/>
      <c r="F241" s="206"/>
      <c r="G241" s="200"/>
    </row>
    <row r="242" spans="2:7" x14ac:dyDescent="0.3">
      <c r="B242" s="107"/>
      <c r="C242" s="195"/>
      <c r="D242" s="630"/>
      <c r="E242" s="631"/>
      <c r="F242" s="206"/>
      <c r="G242" s="200"/>
    </row>
    <row r="243" spans="2:7" x14ac:dyDescent="0.3">
      <c r="B243" s="107"/>
      <c r="C243" s="195"/>
      <c r="D243" s="630"/>
      <c r="E243" s="631"/>
      <c r="F243" s="206"/>
      <c r="G243" s="200"/>
    </row>
    <row r="244" spans="2:7" x14ac:dyDescent="0.3">
      <c r="B244" s="107"/>
      <c r="C244" s="195"/>
      <c r="D244" s="630"/>
      <c r="E244" s="631"/>
      <c r="F244" s="206"/>
      <c r="G244" s="200"/>
    </row>
    <row r="245" spans="2:7" x14ac:dyDescent="0.3">
      <c r="B245" s="200"/>
      <c r="C245" s="200"/>
      <c r="D245" s="200"/>
      <c r="E245" s="200"/>
      <c r="F245" s="200"/>
      <c r="G245" s="200"/>
    </row>
    <row r="247" spans="2:7" ht="17.399999999999999" x14ac:dyDescent="0.3">
      <c r="B247" s="17" t="s">
        <v>318</v>
      </c>
      <c r="C247" s="200"/>
      <c r="D247" s="200"/>
      <c r="E247" s="200"/>
      <c r="F247" s="200"/>
      <c r="G247" s="200"/>
    </row>
    <row r="248" spans="2:7" x14ac:dyDescent="0.3">
      <c r="B248" s="639" t="str">
        <f>'Title Page'!$D$9</f>
        <v>Weber State University</v>
      </c>
      <c r="C248" s="639"/>
      <c r="D248" s="639"/>
      <c r="E248" s="639"/>
      <c r="F248" s="639"/>
      <c r="G248" s="200"/>
    </row>
    <row r="249" spans="2:7" x14ac:dyDescent="0.3">
      <c r="B249" s="200"/>
      <c r="C249" s="200"/>
      <c r="D249" s="200"/>
      <c r="E249" s="200"/>
      <c r="F249" s="200"/>
      <c r="G249" s="200"/>
    </row>
    <row r="250" spans="2:7" x14ac:dyDescent="0.3">
      <c r="B250" s="200"/>
      <c r="C250" s="200"/>
      <c r="D250" s="200"/>
      <c r="E250" s="200"/>
      <c r="F250" s="200"/>
      <c r="G250" s="200"/>
    </row>
    <row r="251" spans="2:7" x14ac:dyDescent="0.3">
      <c r="B251" s="201" t="s">
        <v>525</v>
      </c>
      <c r="C251" s="434"/>
      <c r="D251" s="434"/>
      <c r="E251" s="434"/>
      <c r="F251" s="434"/>
      <c r="G251" s="51" t="s">
        <v>533</v>
      </c>
    </row>
    <row r="252" spans="2:7" x14ac:dyDescent="0.3">
      <c r="B252" s="201" t="s">
        <v>29</v>
      </c>
      <c r="C252" s="434"/>
      <c r="D252" s="434"/>
      <c r="E252" s="434"/>
      <c r="F252" s="434"/>
      <c r="G252" s="200"/>
    </row>
    <row r="253" spans="2:7" x14ac:dyDescent="0.3">
      <c r="B253" s="201" t="s">
        <v>29</v>
      </c>
      <c r="C253" s="434"/>
      <c r="D253" s="434"/>
      <c r="E253" s="434"/>
      <c r="F253" s="434"/>
      <c r="G253" s="200"/>
    </row>
    <row r="254" spans="2:7" x14ac:dyDescent="0.3">
      <c r="B254" s="201" t="s">
        <v>320</v>
      </c>
      <c r="C254" s="442"/>
      <c r="D254" s="442"/>
      <c r="E254" s="442"/>
      <c r="F254" s="200"/>
      <c r="G254" s="200"/>
    </row>
    <row r="255" spans="2:7" x14ac:dyDescent="0.3">
      <c r="B255" s="201" t="s">
        <v>352</v>
      </c>
      <c r="C255" s="200"/>
      <c r="D255" s="198"/>
      <c r="E255" s="200"/>
      <c r="F255" s="200"/>
      <c r="G255" s="200"/>
    </row>
    <row r="256" spans="2:7" x14ac:dyDescent="0.3">
      <c r="B256" s="201" t="s">
        <v>321</v>
      </c>
      <c r="C256" s="200"/>
      <c r="D256" s="434"/>
      <c r="E256" s="434"/>
      <c r="F256" s="434"/>
      <c r="G256" s="200"/>
    </row>
    <row r="257" spans="2:7" x14ac:dyDescent="0.3">
      <c r="B257" s="201" t="s">
        <v>322</v>
      </c>
      <c r="C257" s="200"/>
      <c r="D257" s="200"/>
      <c r="E257" s="109"/>
      <c r="F257" s="208" t="str">
        <f>IF(E257="", " &lt;=== Select from drop down list","")</f>
        <v xml:space="preserve"> &lt;=== Select from drop down list</v>
      </c>
      <c r="G257" s="200"/>
    </row>
    <row r="258" spans="2:7" x14ac:dyDescent="0.3">
      <c r="B258" s="637" t="str">
        <f>IF(E257="No", "There must be a signed agreement!","")</f>
        <v/>
      </c>
      <c r="C258" s="637"/>
      <c r="D258" s="637"/>
      <c r="E258" s="637"/>
      <c r="F258" s="200"/>
      <c r="G258" s="200"/>
    </row>
    <row r="259" spans="2:7" x14ac:dyDescent="0.3">
      <c r="B259" s="201"/>
      <c r="C259" s="200"/>
      <c r="D259" s="200"/>
      <c r="E259" s="200"/>
      <c r="F259" s="200"/>
      <c r="G259" s="200"/>
    </row>
    <row r="260" spans="2:7" x14ac:dyDescent="0.3">
      <c r="B260" s="201" t="s">
        <v>323</v>
      </c>
      <c r="C260" s="200"/>
      <c r="D260" s="200"/>
      <c r="E260" s="200"/>
      <c r="F260" s="31"/>
      <c r="G260" s="200"/>
    </row>
    <row r="261" spans="2:7" x14ac:dyDescent="0.3">
      <c r="B261" s="201" t="s">
        <v>420</v>
      </c>
      <c r="C261" s="200"/>
      <c r="D261" s="200"/>
      <c r="E261" s="200"/>
      <c r="F261" s="31"/>
      <c r="G261" s="200"/>
    </row>
    <row r="262" spans="2:7" x14ac:dyDescent="0.3">
      <c r="B262" s="201" t="s">
        <v>324</v>
      </c>
      <c r="C262" s="200"/>
      <c r="D262" s="200"/>
      <c r="E262" s="200"/>
      <c r="F262" s="31"/>
      <c r="G262" s="200"/>
    </row>
    <row r="263" spans="2:7" x14ac:dyDescent="0.3">
      <c r="B263" s="201"/>
      <c r="C263" s="200"/>
      <c r="D263" s="200"/>
      <c r="E263" s="200"/>
      <c r="F263" s="200"/>
      <c r="G263" s="200"/>
    </row>
    <row r="264" spans="2:7" x14ac:dyDescent="0.3">
      <c r="B264" s="201" t="s">
        <v>325</v>
      </c>
      <c r="C264" s="200"/>
      <c r="D264" s="200"/>
      <c r="E264" s="200"/>
      <c r="F264" s="200"/>
      <c r="G264" s="200"/>
    </row>
    <row r="265" spans="2:7" x14ac:dyDescent="0.3">
      <c r="B265" s="164" t="s">
        <v>378</v>
      </c>
      <c r="C265" s="200"/>
      <c r="D265" s="200"/>
      <c r="E265" s="200"/>
      <c r="F265" s="200"/>
      <c r="G265" s="154" t="s">
        <v>413</v>
      </c>
    </row>
    <row r="266" spans="2:7" ht="44.4" customHeight="1" x14ac:dyDescent="0.3">
      <c r="B266" s="632" t="s">
        <v>326</v>
      </c>
      <c r="C266" s="632" t="s">
        <v>333</v>
      </c>
      <c r="D266" s="633" t="s">
        <v>412</v>
      </c>
      <c r="E266" s="634"/>
      <c r="F266" s="632" t="s">
        <v>335</v>
      </c>
      <c r="G266" s="200"/>
    </row>
    <row r="267" spans="2:7" x14ac:dyDescent="0.3">
      <c r="B267" s="632"/>
      <c r="C267" s="632"/>
      <c r="D267" s="635"/>
      <c r="E267" s="636"/>
      <c r="F267" s="632"/>
      <c r="G267" s="200"/>
    </row>
    <row r="268" spans="2:7" x14ac:dyDescent="0.3">
      <c r="B268" s="127" t="s">
        <v>327</v>
      </c>
      <c r="C268" s="197"/>
      <c r="D268" s="630"/>
      <c r="E268" s="631"/>
      <c r="F268" s="155"/>
      <c r="G268" s="200"/>
    </row>
    <row r="269" spans="2:7" x14ac:dyDescent="0.3">
      <c r="B269" s="209" t="s">
        <v>328</v>
      </c>
      <c r="C269" s="195"/>
      <c r="D269" s="630"/>
      <c r="E269" s="631"/>
      <c r="F269" s="206"/>
      <c r="G269" s="200"/>
    </row>
    <row r="270" spans="2:7" x14ac:dyDescent="0.3">
      <c r="B270" s="209" t="s">
        <v>329</v>
      </c>
      <c r="C270" s="195"/>
      <c r="D270" s="630"/>
      <c r="E270" s="631"/>
      <c r="F270" s="206"/>
      <c r="G270" s="200"/>
    </row>
    <row r="271" spans="2:7" x14ac:dyDescent="0.3">
      <c r="B271" s="209" t="s">
        <v>330</v>
      </c>
      <c r="C271" s="195"/>
      <c r="D271" s="630"/>
      <c r="E271" s="631"/>
      <c r="F271" s="206"/>
      <c r="G271" s="200"/>
    </row>
    <row r="272" spans="2:7" x14ac:dyDescent="0.3">
      <c r="B272" s="209" t="s">
        <v>331</v>
      </c>
      <c r="C272" s="195"/>
      <c r="D272" s="630"/>
      <c r="E272" s="631"/>
      <c r="F272" s="206"/>
      <c r="G272" s="200"/>
    </row>
    <row r="273" spans="2:7" x14ac:dyDescent="0.3">
      <c r="B273" s="209" t="s">
        <v>332</v>
      </c>
      <c r="C273" s="195"/>
      <c r="D273" s="630"/>
      <c r="E273" s="631"/>
      <c r="F273" s="206"/>
      <c r="G273" s="200"/>
    </row>
    <row r="274" spans="2:7" x14ac:dyDescent="0.3">
      <c r="B274" s="107"/>
      <c r="C274" s="195"/>
      <c r="D274" s="630"/>
      <c r="E274" s="631"/>
      <c r="F274" s="206"/>
      <c r="G274" s="200"/>
    </row>
    <row r="275" spans="2:7" x14ac:dyDescent="0.3">
      <c r="B275" s="107"/>
      <c r="C275" s="195"/>
      <c r="D275" s="630"/>
      <c r="E275" s="631"/>
      <c r="F275" s="206"/>
      <c r="G275" s="200"/>
    </row>
    <row r="276" spans="2:7" x14ac:dyDescent="0.3">
      <c r="B276" s="107"/>
      <c r="C276" s="195"/>
      <c r="D276" s="630"/>
      <c r="E276" s="631"/>
      <c r="F276" s="206"/>
      <c r="G276" s="200"/>
    </row>
    <row r="277" spans="2:7" x14ac:dyDescent="0.3">
      <c r="B277" s="107"/>
      <c r="C277" s="195"/>
      <c r="D277" s="630"/>
      <c r="E277" s="631"/>
      <c r="F277" s="206"/>
      <c r="G277" s="200"/>
    </row>
    <row r="278" spans="2:7" x14ac:dyDescent="0.3">
      <c r="B278" s="107"/>
      <c r="C278" s="195"/>
      <c r="D278" s="630"/>
      <c r="E278" s="631"/>
      <c r="F278" s="206"/>
      <c r="G278" s="200"/>
    </row>
    <row r="279" spans="2:7" x14ac:dyDescent="0.3">
      <c r="B279" s="200"/>
      <c r="C279" s="200"/>
      <c r="D279" s="200"/>
      <c r="E279" s="200"/>
      <c r="F279" s="200"/>
      <c r="G279" s="200"/>
    </row>
    <row r="281" spans="2:7" ht="17.399999999999999" x14ac:dyDescent="0.3">
      <c r="B281" s="17" t="s">
        <v>318</v>
      </c>
      <c r="C281" s="200"/>
      <c r="D281" s="200"/>
      <c r="E281" s="200"/>
      <c r="F281" s="200"/>
      <c r="G281" s="200"/>
    </row>
    <row r="282" spans="2:7" x14ac:dyDescent="0.3">
      <c r="B282" s="639" t="str">
        <f>'Title Page'!$D$9</f>
        <v>Weber State University</v>
      </c>
      <c r="C282" s="639"/>
      <c r="D282" s="639"/>
      <c r="E282" s="639"/>
      <c r="F282" s="639"/>
      <c r="G282" s="200"/>
    </row>
    <row r="283" spans="2:7" x14ac:dyDescent="0.3">
      <c r="B283" s="200"/>
      <c r="C283" s="200"/>
      <c r="D283" s="200"/>
      <c r="E283" s="200"/>
      <c r="F283" s="200"/>
      <c r="G283" s="200"/>
    </row>
    <row r="284" spans="2:7" x14ac:dyDescent="0.3">
      <c r="B284" s="200"/>
      <c r="C284" s="200"/>
      <c r="D284" s="200"/>
      <c r="E284" s="200"/>
      <c r="F284" s="200"/>
      <c r="G284" s="200"/>
    </row>
    <row r="285" spans="2:7" x14ac:dyDescent="0.3">
      <c r="B285" s="201" t="s">
        <v>525</v>
      </c>
      <c r="C285" s="434"/>
      <c r="D285" s="434"/>
      <c r="E285" s="434"/>
      <c r="F285" s="434"/>
      <c r="G285" s="51" t="s">
        <v>534</v>
      </c>
    </row>
    <row r="286" spans="2:7" x14ac:dyDescent="0.3">
      <c r="B286" s="201" t="s">
        <v>29</v>
      </c>
      <c r="C286" s="434"/>
      <c r="D286" s="434"/>
      <c r="E286" s="434"/>
      <c r="F286" s="434"/>
      <c r="G286" s="200"/>
    </row>
    <row r="287" spans="2:7" x14ac:dyDescent="0.3">
      <c r="B287" s="201" t="s">
        <v>29</v>
      </c>
      <c r="C287" s="434"/>
      <c r="D287" s="434"/>
      <c r="E287" s="434"/>
      <c r="F287" s="434"/>
      <c r="G287" s="200"/>
    </row>
    <row r="288" spans="2:7" x14ac:dyDescent="0.3">
      <c r="B288" s="201" t="s">
        <v>320</v>
      </c>
      <c r="C288" s="442"/>
      <c r="D288" s="442"/>
      <c r="E288" s="442"/>
      <c r="F288" s="200"/>
      <c r="G288" s="200"/>
    </row>
    <row r="289" spans="2:7" x14ac:dyDescent="0.3">
      <c r="B289" s="201" t="s">
        <v>352</v>
      </c>
      <c r="C289" s="200"/>
      <c r="D289" s="198"/>
      <c r="E289" s="200"/>
      <c r="F289" s="200"/>
      <c r="G289" s="200"/>
    </row>
    <row r="290" spans="2:7" x14ac:dyDescent="0.3">
      <c r="B290" s="201" t="s">
        <v>321</v>
      </c>
      <c r="C290" s="200"/>
      <c r="D290" s="434"/>
      <c r="E290" s="434"/>
      <c r="F290" s="434"/>
      <c r="G290" s="200"/>
    </row>
    <row r="291" spans="2:7" x14ac:dyDescent="0.3">
      <c r="B291" s="201" t="s">
        <v>322</v>
      </c>
      <c r="C291" s="200"/>
      <c r="D291" s="200"/>
      <c r="E291" s="109"/>
      <c r="F291" s="208" t="str">
        <f>IF(E291="", " &lt;=== Select from drop down list","")</f>
        <v xml:space="preserve"> &lt;=== Select from drop down list</v>
      </c>
      <c r="G291" s="200"/>
    </row>
    <row r="292" spans="2:7" x14ac:dyDescent="0.3">
      <c r="B292" s="637" t="str">
        <f>IF(E291="No", "There must be a signed agreement!","")</f>
        <v/>
      </c>
      <c r="C292" s="637"/>
      <c r="D292" s="637"/>
      <c r="E292" s="637"/>
      <c r="F292" s="200"/>
      <c r="G292" s="200"/>
    </row>
    <row r="293" spans="2:7" x14ac:dyDescent="0.3">
      <c r="B293" s="201"/>
      <c r="C293" s="200"/>
      <c r="D293" s="200"/>
      <c r="E293" s="200"/>
      <c r="F293" s="200"/>
      <c r="G293" s="200"/>
    </row>
    <row r="294" spans="2:7" x14ac:dyDescent="0.3">
      <c r="B294" s="201" t="s">
        <v>323</v>
      </c>
      <c r="C294" s="200"/>
      <c r="D294" s="200"/>
      <c r="E294" s="200"/>
      <c r="F294" s="31"/>
      <c r="G294" s="200"/>
    </row>
    <row r="295" spans="2:7" x14ac:dyDescent="0.3">
      <c r="B295" s="201" t="s">
        <v>420</v>
      </c>
      <c r="C295" s="200"/>
      <c r="D295" s="200"/>
      <c r="E295" s="200"/>
      <c r="F295" s="31"/>
      <c r="G295" s="200"/>
    </row>
    <row r="296" spans="2:7" x14ac:dyDescent="0.3">
      <c r="B296" s="201" t="s">
        <v>324</v>
      </c>
      <c r="C296" s="200"/>
      <c r="D296" s="200"/>
      <c r="E296" s="200"/>
      <c r="F296" s="31"/>
      <c r="G296" s="200"/>
    </row>
    <row r="297" spans="2:7" x14ac:dyDescent="0.3">
      <c r="B297" s="201"/>
      <c r="C297" s="200"/>
      <c r="D297" s="200"/>
      <c r="E297" s="200"/>
      <c r="F297" s="200"/>
      <c r="G297" s="200"/>
    </row>
    <row r="298" spans="2:7" x14ac:dyDescent="0.3">
      <c r="B298" s="201" t="s">
        <v>325</v>
      </c>
      <c r="C298" s="200"/>
      <c r="D298" s="200"/>
      <c r="E298" s="200"/>
      <c r="F298" s="200"/>
      <c r="G298" s="200"/>
    </row>
    <row r="299" spans="2:7" x14ac:dyDescent="0.3">
      <c r="B299" s="164" t="s">
        <v>378</v>
      </c>
      <c r="C299" s="200"/>
      <c r="D299" s="200"/>
      <c r="E299" s="200"/>
      <c r="F299" s="200"/>
      <c r="G299" s="154" t="s">
        <v>413</v>
      </c>
    </row>
    <row r="300" spans="2:7" ht="44.4" customHeight="1" x14ac:dyDescent="0.3">
      <c r="B300" s="632" t="s">
        <v>326</v>
      </c>
      <c r="C300" s="632" t="s">
        <v>333</v>
      </c>
      <c r="D300" s="633" t="s">
        <v>412</v>
      </c>
      <c r="E300" s="634"/>
      <c r="F300" s="632" t="s">
        <v>335</v>
      </c>
      <c r="G300" s="200"/>
    </row>
    <row r="301" spans="2:7" x14ac:dyDescent="0.3">
      <c r="B301" s="632"/>
      <c r="C301" s="632"/>
      <c r="D301" s="635"/>
      <c r="E301" s="636"/>
      <c r="F301" s="632"/>
      <c r="G301" s="200"/>
    </row>
    <row r="302" spans="2:7" x14ac:dyDescent="0.3">
      <c r="B302" s="127" t="s">
        <v>327</v>
      </c>
      <c r="C302" s="197"/>
      <c r="D302" s="630"/>
      <c r="E302" s="631"/>
      <c r="F302" s="155"/>
      <c r="G302" s="200"/>
    </row>
    <row r="303" spans="2:7" x14ac:dyDescent="0.3">
      <c r="B303" s="209" t="s">
        <v>328</v>
      </c>
      <c r="C303" s="195"/>
      <c r="D303" s="630"/>
      <c r="E303" s="631"/>
      <c r="F303" s="206"/>
      <c r="G303" s="200"/>
    </row>
    <row r="304" spans="2:7" x14ac:dyDescent="0.3">
      <c r="B304" s="209" t="s">
        <v>329</v>
      </c>
      <c r="C304" s="195"/>
      <c r="D304" s="630"/>
      <c r="E304" s="631"/>
      <c r="F304" s="206"/>
      <c r="G304" s="200"/>
    </row>
    <row r="305" spans="2:7" x14ac:dyDescent="0.3">
      <c r="B305" s="209" t="s">
        <v>330</v>
      </c>
      <c r="C305" s="195"/>
      <c r="D305" s="630"/>
      <c r="E305" s="631"/>
      <c r="F305" s="206"/>
      <c r="G305" s="200"/>
    </row>
    <row r="306" spans="2:7" x14ac:dyDescent="0.3">
      <c r="B306" s="209" t="s">
        <v>331</v>
      </c>
      <c r="C306" s="195"/>
      <c r="D306" s="630"/>
      <c r="E306" s="631"/>
      <c r="F306" s="206"/>
      <c r="G306" s="200"/>
    </row>
    <row r="307" spans="2:7" x14ac:dyDescent="0.3">
      <c r="B307" s="209" t="s">
        <v>332</v>
      </c>
      <c r="C307" s="195"/>
      <c r="D307" s="630"/>
      <c r="E307" s="631"/>
      <c r="F307" s="206"/>
      <c r="G307" s="200"/>
    </row>
    <row r="308" spans="2:7" x14ac:dyDescent="0.3">
      <c r="B308" s="107"/>
      <c r="C308" s="195"/>
      <c r="D308" s="630"/>
      <c r="E308" s="631"/>
      <c r="F308" s="206"/>
      <c r="G308" s="200"/>
    </row>
    <row r="309" spans="2:7" x14ac:dyDescent="0.3">
      <c r="B309" s="107"/>
      <c r="C309" s="195"/>
      <c r="D309" s="630"/>
      <c r="E309" s="631"/>
      <c r="F309" s="206"/>
      <c r="G309" s="200"/>
    </row>
    <row r="310" spans="2:7" x14ac:dyDescent="0.3">
      <c r="B310" s="107"/>
      <c r="C310" s="195"/>
      <c r="D310" s="630"/>
      <c r="E310" s="631"/>
      <c r="F310" s="206"/>
      <c r="G310" s="200"/>
    </row>
    <row r="311" spans="2:7" x14ac:dyDescent="0.3">
      <c r="B311" s="107"/>
      <c r="C311" s="195"/>
      <c r="D311" s="630"/>
      <c r="E311" s="631"/>
      <c r="F311" s="206"/>
      <c r="G311" s="200"/>
    </row>
    <row r="312" spans="2:7" x14ac:dyDescent="0.3">
      <c r="B312" s="107"/>
      <c r="C312" s="195"/>
      <c r="D312" s="630"/>
      <c r="E312" s="631"/>
      <c r="F312" s="206"/>
      <c r="G312" s="200"/>
    </row>
    <row r="313" spans="2:7" x14ac:dyDescent="0.3">
      <c r="B313" s="200"/>
      <c r="C313" s="200"/>
      <c r="D313" s="200"/>
      <c r="E313" s="200"/>
      <c r="F313" s="200"/>
      <c r="G313" s="200"/>
    </row>
    <row r="315" spans="2:7" ht="17.399999999999999" x14ac:dyDescent="0.3">
      <c r="B315" s="17" t="s">
        <v>318</v>
      </c>
      <c r="C315" s="200"/>
      <c r="D315" s="200"/>
      <c r="E315" s="200"/>
      <c r="F315" s="200"/>
      <c r="G315" s="200"/>
    </row>
    <row r="316" spans="2:7" x14ac:dyDescent="0.3">
      <c r="B316" s="463" t="str">
        <f>'Title Page'!$D$9</f>
        <v>Weber State University</v>
      </c>
      <c r="C316" s="463"/>
      <c r="D316" s="463"/>
      <c r="E316" s="463"/>
      <c r="F316" s="463"/>
      <c r="G316" s="200"/>
    </row>
    <row r="317" spans="2:7" x14ac:dyDescent="0.3">
      <c r="B317" s="200"/>
      <c r="C317" s="200"/>
      <c r="D317" s="200"/>
      <c r="E317" s="200"/>
      <c r="F317" s="200"/>
      <c r="G317" s="200"/>
    </row>
    <row r="318" spans="2:7" x14ac:dyDescent="0.3">
      <c r="B318" s="200"/>
      <c r="C318" s="200"/>
      <c r="D318" s="200"/>
      <c r="E318" s="200"/>
      <c r="F318" s="200"/>
      <c r="G318" s="200"/>
    </row>
    <row r="319" spans="2:7" x14ac:dyDescent="0.3">
      <c r="B319" s="201" t="s">
        <v>525</v>
      </c>
      <c r="C319" s="434"/>
      <c r="D319" s="434"/>
      <c r="E319" s="434"/>
      <c r="F319" s="434"/>
      <c r="G319" s="51" t="s">
        <v>535</v>
      </c>
    </row>
    <row r="320" spans="2:7" x14ac:dyDescent="0.3">
      <c r="B320" s="201" t="s">
        <v>29</v>
      </c>
      <c r="C320" s="434"/>
      <c r="D320" s="434"/>
      <c r="E320" s="434"/>
      <c r="F320" s="434"/>
      <c r="G320" s="200"/>
    </row>
    <row r="321" spans="2:7" x14ac:dyDescent="0.3">
      <c r="B321" s="201" t="s">
        <v>29</v>
      </c>
      <c r="C321" s="434"/>
      <c r="D321" s="434"/>
      <c r="E321" s="434"/>
      <c r="F321" s="434"/>
      <c r="G321" s="200"/>
    </row>
    <row r="322" spans="2:7" x14ac:dyDescent="0.3">
      <c r="B322" s="201" t="s">
        <v>320</v>
      </c>
      <c r="C322" s="442"/>
      <c r="D322" s="442"/>
      <c r="E322" s="442"/>
      <c r="F322" s="200"/>
      <c r="G322" s="200"/>
    </row>
    <row r="323" spans="2:7" x14ac:dyDescent="0.3">
      <c r="B323" s="201" t="s">
        <v>352</v>
      </c>
      <c r="C323" s="200"/>
      <c r="D323" s="198"/>
      <c r="E323" s="200"/>
      <c r="F323" s="200"/>
      <c r="G323" s="200"/>
    </row>
    <row r="324" spans="2:7" x14ac:dyDescent="0.3">
      <c r="B324" s="201" t="s">
        <v>321</v>
      </c>
      <c r="C324" s="200"/>
      <c r="D324" s="434"/>
      <c r="E324" s="434"/>
      <c r="F324" s="434"/>
      <c r="G324" s="200"/>
    </row>
    <row r="325" spans="2:7" x14ac:dyDescent="0.3">
      <c r="B325" s="201" t="s">
        <v>322</v>
      </c>
      <c r="C325" s="200"/>
      <c r="D325" s="200"/>
      <c r="E325" s="109"/>
      <c r="F325" s="208" t="str">
        <f>IF(E325="", " &lt;=== Select from drop down list","")</f>
        <v xml:space="preserve"> &lt;=== Select from drop down list</v>
      </c>
      <c r="G325" s="200"/>
    </row>
    <row r="326" spans="2:7" x14ac:dyDescent="0.3">
      <c r="B326" s="637" t="str">
        <f>IF(E325="No", "There must be a signed agreement!","")</f>
        <v/>
      </c>
      <c r="C326" s="637"/>
      <c r="D326" s="637"/>
      <c r="E326" s="637"/>
      <c r="F326" s="200"/>
      <c r="G326" s="200"/>
    </row>
    <row r="327" spans="2:7" x14ac:dyDescent="0.3">
      <c r="B327" s="201"/>
      <c r="C327" s="200"/>
      <c r="D327" s="200"/>
      <c r="E327" s="200"/>
      <c r="F327" s="200"/>
      <c r="G327" s="200"/>
    </row>
    <row r="328" spans="2:7" x14ac:dyDescent="0.3">
      <c r="B328" s="201" t="s">
        <v>323</v>
      </c>
      <c r="C328" s="200"/>
      <c r="D328" s="200"/>
      <c r="E328" s="200"/>
      <c r="F328" s="31"/>
      <c r="G328" s="200"/>
    </row>
    <row r="329" spans="2:7" x14ac:dyDescent="0.3">
      <c r="B329" s="201" t="s">
        <v>420</v>
      </c>
      <c r="C329" s="200"/>
      <c r="D329" s="200"/>
      <c r="E329" s="200"/>
      <c r="F329" s="31"/>
      <c r="G329" s="200"/>
    </row>
    <row r="330" spans="2:7" x14ac:dyDescent="0.3">
      <c r="B330" s="201" t="s">
        <v>324</v>
      </c>
      <c r="C330" s="200"/>
      <c r="D330" s="200"/>
      <c r="E330" s="200"/>
      <c r="F330" s="31"/>
      <c r="G330" s="200"/>
    </row>
    <row r="331" spans="2:7" x14ac:dyDescent="0.3">
      <c r="B331" s="201"/>
      <c r="C331" s="200"/>
      <c r="D331" s="200"/>
      <c r="E331" s="200"/>
      <c r="F331" s="200"/>
      <c r="G331" s="200"/>
    </row>
    <row r="332" spans="2:7" x14ac:dyDescent="0.3">
      <c r="B332" s="201" t="s">
        <v>325</v>
      </c>
      <c r="C332" s="200"/>
      <c r="D332" s="200"/>
      <c r="E332" s="200"/>
      <c r="F332" s="200"/>
      <c r="G332" s="200"/>
    </row>
    <row r="333" spans="2:7" x14ac:dyDescent="0.3">
      <c r="B333" s="164" t="s">
        <v>378</v>
      </c>
      <c r="C333" s="200"/>
      <c r="D333" s="200"/>
      <c r="E333" s="200"/>
      <c r="F333" s="200"/>
      <c r="G333" s="154" t="s">
        <v>413</v>
      </c>
    </row>
    <row r="334" spans="2:7" ht="44.4" customHeight="1" x14ac:dyDescent="0.3">
      <c r="B334" s="632" t="s">
        <v>326</v>
      </c>
      <c r="C334" s="632" t="s">
        <v>333</v>
      </c>
      <c r="D334" s="633" t="s">
        <v>412</v>
      </c>
      <c r="E334" s="634"/>
      <c r="F334" s="632" t="s">
        <v>335</v>
      </c>
      <c r="G334" s="200"/>
    </row>
    <row r="335" spans="2:7" x14ac:dyDescent="0.3">
      <c r="B335" s="632"/>
      <c r="C335" s="632"/>
      <c r="D335" s="635"/>
      <c r="E335" s="636"/>
      <c r="F335" s="632"/>
      <c r="G335" s="200"/>
    </row>
    <row r="336" spans="2:7" x14ac:dyDescent="0.3">
      <c r="B336" s="127" t="s">
        <v>327</v>
      </c>
      <c r="C336" s="197"/>
      <c r="D336" s="630"/>
      <c r="E336" s="631"/>
      <c r="F336" s="155"/>
      <c r="G336" s="200"/>
    </row>
    <row r="337" spans="2:7" x14ac:dyDescent="0.3">
      <c r="B337" s="209" t="s">
        <v>328</v>
      </c>
      <c r="C337" s="195"/>
      <c r="D337" s="630"/>
      <c r="E337" s="631"/>
      <c r="F337" s="206"/>
      <c r="G337" s="200"/>
    </row>
    <row r="338" spans="2:7" x14ac:dyDescent="0.3">
      <c r="B338" s="209" t="s">
        <v>329</v>
      </c>
      <c r="C338" s="195"/>
      <c r="D338" s="630"/>
      <c r="E338" s="631"/>
      <c r="F338" s="206"/>
      <c r="G338" s="200"/>
    </row>
    <row r="339" spans="2:7" x14ac:dyDescent="0.3">
      <c r="B339" s="209" t="s">
        <v>330</v>
      </c>
      <c r="C339" s="195"/>
      <c r="D339" s="630"/>
      <c r="E339" s="631"/>
      <c r="F339" s="206"/>
      <c r="G339" s="200"/>
    </row>
    <row r="340" spans="2:7" x14ac:dyDescent="0.3">
      <c r="B340" s="209" t="s">
        <v>331</v>
      </c>
      <c r="C340" s="195"/>
      <c r="D340" s="630"/>
      <c r="E340" s="631"/>
      <c r="F340" s="206"/>
      <c r="G340" s="200"/>
    </row>
    <row r="341" spans="2:7" x14ac:dyDescent="0.3">
      <c r="B341" s="209" t="s">
        <v>332</v>
      </c>
      <c r="C341" s="195"/>
      <c r="D341" s="630"/>
      <c r="E341" s="631"/>
      <c r="F341" s="206"/>
      <c r="G341" s="200"/>
    </row>
    <row r="342" spans="2:7" x14ac:dyDescent="0.3">
      <c r="B342" s="107"/>
      <c r="C342" s="195"/>
      <c r="D342" s="630"/>
      <c r="E342" s="631"/>
      <c r="F342" s="206"/>
      <c r="G342" s="200"/>
    </row>
    <row r="343" spans="2:7" x14ac:dyDescent="0.3">
      <c r="B343" s="107"/>
      <c r="C343" s="195"/>
      <c r="D343" s="630"/>
      <c r="E343" s="631"/>
      <c r="F343" s="206"/>
      <c r="G343" s="200"/>
    </row>
    <row r="344" spans="2:7" x14ac:dyDescent="0.3">
      <c r="B344" s="107"/>
      <c r="C344" s="195"/>
      <c r="D344" s="630"/>
      <c r="E344" s="631"/>
      <c r="F344" s="206"/>
      <c r="G344" s="200"/>
    </row>
    <row r="345" spans="2:7" x14ac:dyDescent="0.3">
      <c r="B345" s="107"/>
      <c r="C345" s="195"/>
      <c r="D345" s="630"/>
      <c r="E345" s="631"/>
      <c r="F345" s="206"/>
      <c r="G345" s="200"/>
    </row>
    <row r="346" spans="2:7" x14ac:dyDescent="0.3">
      <c r="B346" s="107"/>
      <c r="C346" s="195"/>
      <c r="D346" s="630"/>
      <c r="E346" s="631"/>
      <c r="F346" s="206"/>
      <c r="G346" s="200"/>
    </row>
    <row r="349" spans="2:7" ht="17.399999999999999" x14ac:dyDescent="0.3">
      <c r="B349" s="17" t="s">
        <v>318</v>
      </c>
      <c r="C349" s="200"/>
      <c r="D349" s="200"/>
      <c r="E349" s="200"/>
      <c r="F349" s="200"/>
      <c r="G349" s="200"/>
    </row>
    <row r="350" spans="2:7" x14ac:dyDescent="0.3">
      <c r="B350" s="463" t="str">
        <f>'Title Page'!$D$9</f>
        <v>Weber State University</v>
      </c>
      <c r="C350" s="463"/>
      <c r="D350" s="463"/>
      <c r="E350" s="463"/>
      <c r="F350" s="463"/>
      <c r="G350" s="200"/>
    </row>
    <row r="351" spans="2:7" x14ac:dyDescent="0.3">
      <c r="B351" s="200"/>
      <c r="C351" s="200"/>
      <c r="D351" s="200"/>
      <c r="E351" s="200"/>
      <c r="F351" s="200"/>
      <c r="G351" s="200"/>
    </row>
    <row r="352" spans="2:7" x14ac:dyDescent="0.3">
      <c r="B352" s="200"/>
      <c r="C352" s="200"/>
      <c r="D352" s="200"/>
      <c r="E352" s="200"/>
      <c r="F352" s="200"/>
      <c r="G352" s="200"/>
    </row>
    <row r="353" spans="2:7" x14ac:dyDescent="0.3">
      <c r="B353" s="201" t="s">
        <v>525</v>
      </c>
      <c r="C353" s="434"/>
      <c r="D353" s="434"/>
      <c r="E353" s="434"/>
      <c r="F353" s="434"/>
      <c r="G353" s="51" t="s">
        <v>540</v>
      </c>
    </row>
    <row r="354" spans="2:7" x14ac:dyDescent="0.3">
      <c r="B354" s="201" t="s">
        <v>29</v>
      </c>
      <c r="C354" s="434"/>
      <c r="D354" s="434"/>
      <c r="E354" s="434"/>
      <c r="F354" s="434"/>
      <c r="G354" s="200"/>
    </row>
    <row r="355" spans="2:7" x14ac:dyDescent="0.3">
      <c r="B355" s="201" t="s">
        <v>29</v>
      </c>
      <c r="C355" s="434"/>
      <c r="D355" s="434"/>
      <c r="E355" s="434"/>
      <c r="F355" s="434"/>
      <c r="G355" s="200"/>
    </row>
    <row r="356" spans="2:7" x14ac:dyDescent="0.3">
      <c r="B356" s="201" t="s">
        <v>320</v>
      </c>
      <c r="C356" s="442"/>
      <c r="D356" s="442"/>
      <c r="E356" s="442"/>
      <c r="F356" s="200"/>
      <c r="G356" s="200"/>
    </row>
    <row r="357" spans="2:7" x14ac:dyDescent="0.3">
      <c r="B357" s="201" t="s">
        <v>352</v>
      </c>
      <c r="C357" s="200"/>
      <c r="D357" s="198"/>
      <c r="E357" s="200"/>
      <c r="F357" s="200"/>
      <c r="G357" s="200"/>
    </row>
    <row r="358" spans="2:7" x14ac:dyDescent="0.3">
      <c r="B358" s="201" t="s">
        <v>321</v>
      </c>
      <c r="C358" s="200"/>
      <c r="D358" s="434"/>
      <c r="E358" s="434"/>
      <c r="F358" s="434"/>
      <c r="G358" s="200"/>
    </row>
    <row r="359" spans="2:7" x14ac:dyDescent="0.3">
      <c r="B359" s="201" t="s">
        <v>322</v>
      </c>
      <c r="C359" s="200"/>
      <c r="D359" s="200"/>
      <c r="E359" s="109"/>
      <c r="F359" s="208" t="str">
        <f>IF(E359="", " &lt;=== Select from drop down list","")</f>
        <v xml:space="preserve"> &lt;=== Select from drop down list</v>
      </c>
      <c r="G359" s="200"/>
    </row>
    <row r="360" spans="2:7" x14ac:dyDescent="0.3">
      <c r="B360" s="637" t="str">
        <f>IF(E359="No", "There must be a signed agreement!","")</f>
        <v/>
      </c>
      <c r="C360" s="637"/>
      <c r="D360" s="637"/>
      <c r="E360" s="637"/>
      <c r="F360" s="200"/>
      <c r="G360" s="200"/>
    </row>
    <row r="361" spans="2:7" x14ac:dyDescent="0.3">
      <c r="B361" s="201"/>
      <c r="C361" s="200"/>
      <c r="D361" s="200"/>
      <c r="E361" s="200"/>
      <c r="F361" s="200"/>
      <c r="G361" s="200"/>
    </row>
    <row r="362" spans="2:7" x14ac:dyDescent="0.3">
      <c r="B362" s="201" t="s">
        <v>323</v>
      </c>
      <c r="C362" s="200"/>
      <c r="D362" s="200"/>
      <c r="E362" s="200"/>
      <c r="F362" s="31"/>
      <c r="G362" s="200"/>
    </row>
    <row r="363" spans="2:7" x14ac:dyDescent="0.3">
      <c r="B363" s="201" t="s">
        <v>420</v>
      </c>
      <c r="C363" s="200"/>
      <c r="D363" s="200"/>
      <c r="E363" s="200"/>
      <c r="F363" s="31"/>
      <c r="G363" s="200"/>
    </row>
    <row r="364" spans="2:7" x14ac:dyDescent="0.3">
      <c r="B364" s="201" t="s">
        <v>324</v>
      </c>
      <c r="C364" s="200"/>
      <c r="D364" s="200"/>
      <c r="E364" s="200"/>
      <c r="F364" s="31"/>
      <c r="G364" s="200"/>
    </row>
    <row r="365" spans="2:7" x14ac:dyDescent="0.3">
      <c r="B365" s="201"/>
      <c r="C365" s="200"/>
      <c r="D365" s="200"/>
      <c r="E365" s="200"/>
      <c r="F365" s="200"/>
      <c r="G365" s="200"/>
    </row>
    <row r="366" spans="2:7" x14ac:dyDescent="0.3">
      <c r="B366" s="201" t="s">
        <v>325</v>
      </c>
      <c r="C366" s="200"/>
      <c r="D366" s="200"/>
      <c r="E366" s="200"/>
      <c r="F366" s="200"/>
      <c r="G366" s="200"/>
    </row>
    <row r="367" spans="2:7" x14ac:dyDescent="0.3">
      <c r="B367" s="164" t="s">
        <v>378</v>
      </c>
      <c r="C367" s="200"/>
      <c r="D367" s="200"/>
      <c r="E367" s="200"/>
      <c r="F367" s="200"/>
      <c r="G367" s="154" t="s">
        <v>413</v>
      </c>
    </row>
    <row r="368" spans="2:7" ht="44.4" customHeight="1" x14ac:dyDescent="0.3">
      <c r="B368" s="632" t="s">
        <v>326</v>
      </c>
      <c r="C368" s="632" t="s">
        <v>333</v>
      </c>
      <c r="D368" s="633" t="s">
        <v>412</v>
      </c>
      <c r="E368" s="634"/>
      <c r="F368" s="632" t="s">
        <v>335</v>
      </c>
      <c r="G368" s="200"/>
    </row>
    <row r="369" spans="2:7" x14ac:dyDescent="0.3">
      <c r="B369" s="632"/>
      <c r="C369" s="632"/>
      <c r="D369" s="635"/>
      <c r="E369" s="636"/>
      <c r="F369" s="632"/>
      <c r="G369" s="200"/>
    </row>
    <row r="370" spans="2:7" x14ac:dyDescent="0.3">
      <c r="B370" s="127" t="s">
        <v>327</v>
      </c>
      <c r="C370" s="197"/>
      <c r="D370" s="630"/>
      <c r="E370" s="631"/>
      <c r="F370" s="155"/>
      <c r="G370" s="200"/>
    </row>
    <row r="371" spans="2:7" x14ac:dyDescent="0.3">
      <c r="B371" s="209" t="s">
        <v>328</v>
      </c>
      <c r="C371" s="195"/>
      <c r="D371" s="630"/>
      <c r="E371" s="631"/>
      <c r="F371" s="206"/>
      <c r="G371" s="200"/>
    </row>
    <row r="372" spans="2:7" x14ac:dyDescent="0.3">
      <c r="B372" s="209" t="s">
        <v>329</v>
      </c>
      <c r="C372" s="195"/>
      <c r="D372" s="630"/>
      <c r="E372" s="631"/>
      <c r="F372" s="206"/>
      <c r="G372" s="200"/>
    </row>
    <row r="373" spans="2:7" x14ac:dyDescent="0.3">
      <c r="B373" s="209" t="s">
        <v>330</v>
      </c>
      <c r="C373" s="195"/>
      <c r="D373" s="630"/>
      <c r="E373" s="631"/>
      <c r="F373" s="206"/>
      <c r="G373" s="200"/>
    </row>
    <row r="374" spans="2:7" x14ac:dyDescent="0.3">
      <c r="B374" s="209" t="s">
        <v>331</v>
      </c>
      <c r="C374" s="195"/>
      <c r="D374" s="630"/>
      <c r="E374" s="631"/>
      <c r="F374" s="206"/>
      <c r="G374" s="200"/>
    </row>
    <row r="375" spans="2:7" x14ac:dyDescent="0.3">
      <c r="B375" s="209" t="s">
        <v>332</v>
      </c>
      <c r="C375" s="195"/>
      <c r="D375" s="630"/>
      <c r="E375" s="631"/>
      <c r="F375" s="206"/>
      <c r="G375" s="200"/>
    </row>
    <row r="376" spans="2:7" x14ac:dyDescent="0.3">
      <c r="B376" s="107"/>
      <c r="C376" s="195"/>
      <c r="D376" s="630"/>
      <c r="E376" s="631"/>
      <c r="F376" s="206"/>
      <c r="G376" s="200"/>
    </row>
    <row r="377" spans="2:7" x14ac:dyDescent="0.3">
      <c r="B377" s="107"/>
      <c r="C377" s="195"/>
      <c r="D377" s="630"/>
      <c r="E377" s="631"/>
      <c r="F377" s="206"/>
      <c r="G377" s="200"/>
    </row>
    <row r="378" spans="2:7" x14ac:dyDescent="0.3">
      <c r="B378" s="107"/>
      <c r="C378" s="195"/>
      <c r="D378" s="630"/>
      <c r="E378" s="631"/>
      <c r="F378" s="206"/>
      <c r="G378" s="200"/>
    </row>
    <row r="379" spans="2:7" x14ac:dyDescent="0.3">
      <c r="B379" s="107"/>
      <c r="C379" s="195"/>
      <c r="D379" s="630"/>
      <c r="E379" s="631"/>
      <c r="F379" s="206"/>
      <c r="G379" s="200"/>
    </row>
    <row r="380" spans="2:7" x14ac:dyDescent="0.3">
      <c r="B380" s="107"/>
      <c r="C380" s="195"/>
      <c r="D380" s="630"/>
      <c r="E380" s="631"/>
      <c r="F380" s="206"/>
      <c r="G380" s="200"/>
    </row>
    <row r="383" spans="2:7" ht="17.399999999999999" x14ac:dyDescent="0.3">
      <c r="B383" s="17" t="s">
        <v>318</v>
      </c>
      <c r="C383" s="200"/>
      <c r="D383" s="200"/>
      <c r="E383" s="200"/>
      <c r="F383" s="200"/>
      <c r="G383" s="200"/>
    </row>
    <row r="384" spans="2:7" x14ac:dyDescent="0.3">
      <c r="B384" s="463" t="str">
        <f>'Title Page'!$D$9</f>
        <v>Weber State University</v>
      </c>
      <c r="C384" s="463"/>
      <c r="D384" s="463"/>
      <c r="E384" s="463"/>
      <c r="F384" s="463"/>
      <c r="G384" s="200"/>
    </row>
    <row r="385" spans="2:7" x14ac:dyDescent="0.3">
      <c r="B385" s="200"/>
      <c r="C385" s="200"/>
      <c r="D385" s="200"/>
      <c r="E385" s="200"/>
      <c r="F385" s="200"/>
      <c r="G385" s="200"/>
    </row>
    <row r="386" spans="2:7" x14ac:dyDescent="0.3">
      <c r="B386" s="200"/>
      <c r="C386" s="200"/>
      <c r="D386" s="200"/>
      <c r="E386" s="200"/>
      <c r="F386" s="200"/>
      <c r="G386" s="200"/>
    </row>
    <row r="387" spans="2:7" x14ac:dyDescent="0.3">
      <c r="B387" s="201" t="s">
        <v>525</v>
      </c>
      <c r="C387" s="434"/>
      <c r="D387" s="434"/>
      <c r="E387" s="434"/>
      <c r="F387" s="434"/>
      <c r="G387" s="51" t="s">
        <v>539</v>
      </c>
    </row>
    <row r="388" spans="2:7" x14ac:dyDescent="0.3">
      <c r="B388" s="201" t="s">
        <v>29</v>
      </c>
      <c r="C388" s="434"/>
      <c r="D388" s="434"/>
      <c r="E388" s="434"/>
      <c r="F388" s="434"/>
      <c r="G388" s="200"/>
    </row>
    <row r="389" spans="2:7" x14ac:dyDescent="0.3">
      <c r="B389" s="201" t="s">
        <v>29</v>
      </c>
      <c r="C389" s="434"/>
      <c r="D389" s="434"/>
      <c r="E389" s="434"/>
      <c r="F389" s="434"/>
      <c r="G389" s="200"/>
    </row>
    <row r="390" spans="2:7" x14ac:dyDescent="0.3">
      <c r="B390" s="201" t="s">
        <v>320</v>
      </c>
      <c r="C390" s="442"/>
      <c r="D390" s="442"/>
      <c r="E390" s="442"/>
      <c r="F390" s="200"/>
      <c r="G390" s="200"/>
    </row>
    <row r="391" spans="2:7" x14ac:dyDescent="0.3">
      <c r="B391" s="201" t="s">
        <v>352</v>
      </c>
      <c r="C391" s="200"/>
      <c r="D391" s="198"/>
      <c r="E391" s="200"/>
      <c r="F391" s="200"/>
      <c r="G391" s="200"/>
    </row>
    <row r="392" spans="2:7" x14ac:dyDescent="0.3">
      <c r="B392" s="201" t="s">
        <v>321</v>
      </c>
      <c r="C392" s="200"/>
      <c r="D392" s="434"/>
      <c r="E392" s="434"/>
      <c r="F392" s="434"/>
      <c r="G392" s="200"/>
    </row>
    <row r="393" spans="2:7" x14ac:dyDescent="0.3">
      <c r="B393" s="201" t="s">
        <v>322</v>
      </c>
      <c r="C393" s="200"/>
      <c r="D393" s="200"/>
      <c r="E393" s="109"/>
      <c r="F393" s="208" t="str">
        <f>IF(E393="", " &lt;=== Select from drop down list","")</f>
        <v xml:space="preserve"> &lt;=== Select from drop down list</v>
      </c>
      <c r="G393" s="200"/>
    </row>
    <row r="394" spans="2:7" x14ac:dyDescent="0.3">
      <c r="B394" s="637" t="str">
        <f>IF(E393="No", "There must be a signed agreement!","")</f>
        <v/>
      </c>
      <c r="C394" s="637"/>
      <c r="D394" s="637"/>
      <c r="E394" s="637"/>
      <c r="F394" s="200"/>
      <c r="G394" s="200"/>
    </row>
    <row r="395" spans="2:7" x14ac:dyDescent="0.3">
      <c r="B395" s="201"/>
      <c r="C395" s="200"/>
      <c r="D395" s="200"/>
      <c r="E395" s="200"/>
      <c r="F395" s="200"/>
      <c r="G395" s="200"/>
    </row>
    <row r="396" spans="2:7" x14ac:dyDescent="0.3">
      <c r="B396" s="201" t="s">
        <v>323</v>
      </c>
      <c r="C396" s="200"/>
      <c r="D396" s="200"/>
      <c r="E396" s="200"/>
      <c r="F396" s="31"/>
      <c r="G396" s="200"/>
    </row>
    <row r="397" spans="2:7" x14ac:dyDescent="0.3">
      <c r="B397" s="201" t="s">
        <v>420</v>
      </c>
      <c r="C397" s="200"/>
      <c r="D397" s="200"/>
      <c r="E397" s="200"/>
      <c r="F397" s="31"/>
      <c r="G397" s="200"/>
    </row>
    <row r="398" spans="2:7" x14ac:dyDescent="0.3">
      <c r="B398" s="201" t="s">
        <v>324</v>
      </c>
      <c r="C398" s="200"/>
      <c r="D398" s="200"/>
      <c r="E398" s="200"/>
      <c r="F398" s="31"/>
      <c r="G398" s="200"/>
    </row>
    <row r="399" spans="2:7" x14ac:dyDescent="0.3">
      <c r="B399" s="201"/>
      <c r="C399" s="200"/>
      <c r="D399" s="200"/>
      <c r="E399" s="200"/>
      <c r="F399" s="200"/>
      <c r="G399" s="200"/>
    </row>
    <row r="400" spans="2:7" x14ac:dyDescent="0.3">
      <c r="B400" s="201" t="s">
        <v>325</v>
      </c>
      <c r="C400" s="200"/>
      <c r="D400" s="200"/>
      <c r="E400" s="200"/>
      <c r="F400" s="200"/>
      <c r="G400" s="200"/>
    </row>
    <row r="401" spans="2:7" x14ac:dyDescent="0.3">
      <c r="B401" s="164" t="s">
        <v>378</v>
      </c>
      <c r="C401" s="200"/>
      <c r="D401" s="200"/>
      <c r="E401" s="200"/>
      <c r="F401" s="200"/>
      <c r="G401" s="154" t="s">
        <v>413</v>
      </c>
    </row>
    <row r="402" spans="2:7" ht="44.4" customHeight="1" x14ac:dyDescent="0.3">
      <c r="B402" s="632" t="s">
        <v>326</v>
      </c>
      <c r="C402" s="632" t="s">
        <v>333</v>
      </c>
      <c r="D402" s="633" t="s">
        <v>412</v>
      </c>
      <c r="E402" s="634"/>
      <c r="F402" s="632" t="s">
        <v>335</v>
      </c>
      <c r="G402" s="200"/>
    </row>
    <row r="403" spans="2:7" x14ac:dyDescent="0.3">
      <c r="B403" s="632"/>
      <c r="C403" s="632"/>
      <c r="D403" s="635"/>
      <c r="E403" s="636"/>
      <c r="F403" s="632"/>
      <c r="G403" s="200"/>
    </row>
    <row r="404" spans="2:7" x14ac:dyDescent="0.3">
      <c r="B404" s="127" t="s">
        <v>327</v>
      </c>
      <c r="C404" s="197"/>
      <c r="D404" s="630"/>
      <c r="E404" s="631"/>
      <c r="F404" s="155"/>
      <c r="G404" s="200"/>
    </row>
    <row r="405" spans="2:7" x14ac:dyDescent="0.3">
      <c r="B405" s="209" t="s">
        <v>328</v>
      </c>
      <c r="C405" s="195"/>
      <c r="D405" s="630"/>
      <c r="E405" s="631"/>
      <c r="F405" s="206"/>
      <c r="G405" s="200"/>
    </row>
    <row r="406" spans="2:7" x14ac:dyDescent="0.3">
      <c r="B406" s="209" t="s">
        <v>329</v>
      </c>
      <c r="C406" s="195"/>
      <c r="D406" s="630"/>
      <c r="E406" s="631"/>
      <c r="F406" s="206"/>
      <c r="G406" s="200"/>
    </row>
    <row r="407" spans="2:7" x14ac:dyDescent="0.3">
      <c r="B407" s="209" t="s">
        <v>330</v>
      </c>
      <c r="C407" s="195"/>
      <c r="D407" s="630"/>
      <c r="E407" s="631"/>
      <c r="F407" s="206"/>
      <c r="G407" s="200"/>
    </row>
    <row r="408" spans="2:7" x14ac:dyDescent="0.3">
      <c r="B408" s="209" t="s">
        <v>331</v>
      </c>
      <c r="C408" s="195"/>
      <c r="D408" s="630"/>
      <c r="E408" s="631"/>
      <c r="F408" s="206"/>
      <c r="G408" s="200"/>
    </row>
    <row r="409" spans="2:7" x14ac:dyDescent="0.3">
      <c r="B409" s="209" t="s">
        <v>332</v>
      </c>
      <c r="C409" s="195"/>
      <c r="D409" s="630"/>
      <c r="E409" s="631"/>
      <c r="F409" s="206"/>
      <c r="G409" s="200"/>
    </row>
    <row r="410" spans="2:7" x14ac:dyDescent="0.3">
      <c r="B410" s="107"/>
      <c r="C410" s="195"/>
      <c r="D410" s="630"/>
      <c r="E410" s="631"/>
      <c r="F410" s="206"/>
      <c r="G410" s="200"/>
    </row>
    <row r="411" spans="2:7" x14ac:dyDescent="0.3">
      <c r="B411" s="107"/>
      <c r="C411" s="195"/>
      <c r="D411" s="630"/>
      <c r="E411" s="631"/>
      <c r="F411" s="206"/>
      <c r="G411" s="200"/>
    </row>
    <row r="412" spans="2:7" x14ac:dyDescent="0.3">
      <c r="B412" s="107"/>
      <c r="C412" s="195"/>
      <c r="D412" s="630"/>
      <c r="E412" s="631"/>
      <c r="F412" s="206"/>
      <c r="G412" s="200"/>
    </row>
    <row r="413" spans="2:7" x14ac:dyDescent="0.3">
      <c r="B413" s="107"/>
      <c r="C413" s="195"/>
      <c r="D413" s="630"/>
      <c r="E413" s="631"/>
      <c r="F413" s="206"/>
      <c r="G413" s="200"/>
    </row>
    <row r="414" spans="2:7" x14ac:dyDescent="0.3">
      <c r="B414" s="107"/>
      <c r="C414" s="195"/>
      <c r="D414" s="630"/>
      <c r="E414" s="631"/>
      <c r="F414" s="206"/>
      <c r="G414" s="200"/>
    </row>
    <row r="417" spans="2:7" ht="17.399999999999999" x14ac:dyDescent="0.3">
      <c r="B417" s="17" t="s">
        <v>318</v>
      </c>
      <c r="C417" s="200"/>
      <c r="D417" s="200"/>
      <c r="E417" s="200"/>
      <c r="F417" s="200"/>
      <c r="G417" s="200"/>
    </row>
    <row r="418" spans="2:7" x14ac:dyDescent="0.3">
      <c r="B418" s="463" t="str">
        <f>'Title Page'!$D$9</f>
        <v>Weber State University</v>
      </c>
      <c r="C418" s="463"/>
      <c r="D418" s="463"/>
      <c r="E418" s="463"/>
      <c r="F418" s="463"/>
      <c r="G418" s="200"/>
    </row>
    <row r="419" spans="2:7" x14ac:dyDescent="0.3">
      <c r="B419" s="200"/>
      <c r="C419" s="200"/>
      <c r="D419" s="200"/>
      <c r="E419" s="200"/>
      <c r="F419" s="200"/>
      <c r="G419" s="200"/>
    </row>
    <row r="420" spans="2:7" x14ac:dyDescent="0.3">
      <c r="B420" s="200"/>
      <c r="C420" s="200"/>
      <c r="D420" s="200"/>
      <c r="E420" s="200"/>
      <c r="F420" s="200"/>
      <c r="G420" s="200"/>
    </row>
    <row r="421" spans="2:7" x14ac:dyDescent="0.3">
      <c r="B421" s="201" t="s">
        <v>525</v>
      </c>
      <c r="C421" s="434"/>
      <c r="D421" s="434"/>
      <c r="E421" s="434"/>
      <c r="F421" s="434"/>
      <c r="G421" s="51" t="s">
        <v>538</v>
      </c>
    </row>
    <row r="422" spans="2:7" x14ac:dyDescent="0.3">
      <c r="B422" s="201" t="s">
        <v>29</v>
      </c>
      <c r="C422" s="434"/>
      <c r="D422" s="434"/>
      <c r="E422" s="434"/>
      <c r="F422" s="434"/>
      <c r="G422" s="200"/>
    </row>
    <row r="423" spans="2:7" x14ac:dyDescent="0.3">
      <c r="B423" s="201" t="s">
        <v>29</v>
      </c>
      <c r="C423" s="434"/>
      <c r="D423" s="434"/>
      <c r="E423" s="434"/>
      <c r="F423" s="434"/>
      <c r="G423" s="200"/>
    </row>
    <row r="424" spans="2:7" x14ac:dyDescent="0.3">
      <c r="B424" s="201" t="s">
        <v>320</v>
      </c>
      <c r="C424" s="442"/>
      <c r="D424" s="442"/>
      <c r="E424" s="442"/>
      <c r="F424" s="200"/>
      <c r="G424" s="200"/>
    </row>
    <row r="425" spans="2:7" x14ac:dyDescent="0.3">
      <c r="B425" s="201" t="s">
        <v>352</v>
      </c>
      <c r="C425" s="200"/>
      <c r="D425" s="198"/>
      <c r="E425" s="200"/>
      <c r="F425" s="200"/>
      <c r="G425" s="200"/>
    </row>
    <row r="426" spans="2:7" x14ac:dyDescent="0.3">
      <c r="B426" s="201" t="s">
        <v>321</v>
      </c>
      <c r="C426" s="200"/>
      <c r="D426" s="434"/>
      <c r="E426" s="434"/>
      <c r="F426" s="434"/>
      <c r="G426" s="200"/>
    </row>
    <row r="427" spans="2:7" x14ac:dyDescent="0.3">
      <c r="B427" s="201" t="s">
        <v>322</v>
      </c>
      <c r="C427" s="200"/>
      <c r="D427" s="200"/>
      <c r="E427" s="109"/>
      <c r="F427" s="208" t="str">
        <f>IF(E427="", " &lt;=== Select from drop down list","")</f>
        <v xml:space="preserve"> &lt;=== Select from drop down list</v>
      </c>
      <c r="G427" s="200"/>
    </row>
    <row r="428" spans="2:7" x14ac:dyDescent="0.3">
      <c r="B428" s="637" t="str">
        <f>IF(E427="No", "There must be a signed agreement!","")</f>
        <v/>
      </c>
      <c r="C428" s="637"/>
      <c r="D428" s="637"/>
      <c r="E428" s="637"/>
      <c r="F428" s="200"/>
      <c r="G428" s="200"/>
    </row>
    <row r="429" spans="2:7" x14ac:dyDescent="0.3">
      <c r="B429" s="201"/>
      <c r="C429" s="200"/>
      <c r="D429" s="200"/>
      <c r="E429" s="200"/>
      <c r="F429" s="200"/>
      <c r="G429" s="200"/>
    </row>
    <row r="430" spans="2:7" x14ac:dyDescent="0.3">
      <c r="B430" s="201" t="s">
        <v>323</v>
      </c>
      <c r="C430" s="200"/>
      <c r="D430" s="200"/>
      <c r="E430" s="200"/>
      <c r="F430" s="31"/>
      <c r="G430" s="200"/>
    </row>
    <row r="431" spans="2:7" x14ac:dyDescent="0.3">
      <c r="B431" s="201" t="s">
        <v>420</v>
      </c>
      <c r="C431" s="200"/>
      <c r="D431" s="200"/>
      <c r="E431" s="200"/>
      <c r="F431" s="31"/>
      <c r="G431" s="200"/>
    </row>
    <row r="432" spans="2:7" x14ac:dyDescent="0.3">
      <c r="B432" s="201" t="s">
        <v>324</v>
      </c>
      <c r="C432" s="200"/>
      <c r="D432" s="200"/>
      <c r="E432" s="200"/>
      <c r="F432" s="31"/>
      <c r="G432" s="200"/>
    </row>
    <row r="433" spans="2:7" x14ac:dyDescent="0.3">
      <c r="B433" s="201"/>
      <c r="C433" s="200"/>
      <c r="D433" s="200"/>
      <c r="E433" s="200"/>
      <c r="F433" s="200"/>
      <c r="G433" s="200"/>
    </row>
    <row r="434" spans="2:7" x14ac:dyDescent="0.3">
      <c r="B434" s="201" t="s">
        <v>325</v>
      </c>
      <c r="C434" s="200"/>
      <c r="D434" s="200"/>
      <c r="E434" s="200"/>
      <c r="F434" s="200"/>
      <c r="G434" s="200"/>
    </row>
    <row r="435" spans="2:7" x14ac:dyDescent="0.3">
      <c r="B435" s="164" t="s">
        <v>378</v>
      </c>
      <c r="C435" s="200"/>
      <c r="D435" s="200"/>
      <c r="E435" s="200"/>
      <c r="F435" s="200"/>
      <c r="G435" s="154" t="s">
        <v>413</v>
      </c>
    </row>
    <row r="436" spans="2:7" ht="44.4" customHeight="1" x14ac:dyDescent="0.3">
      <c r="B436" s="632" t="s">
        <v>326</v>
      </c>
      <c r="C436" s="632" t="s">
        <v>333</v>
      </c>
      <c r="D436" s="633" t="s">
        <v>412</v>
      </c>
      <c r="E436" s="634"/>
      <c r="F436" s="632" t="s">
        <v>335</v>
      </c>
      <c r="G436" s="200"/>
    </row>
    <row r="437" spans="2:7" x14ac:dyDescent="0.3">
      <c r="B437" s="632"/>
      <c r="C437" s="632"/>
      <c r="D437" s="635"/>
      <c r="E437" s="636"/>
      <c r="F437" s="632"/>
      <c r="G437" s="200"/>
    </row>
    <row r="438" spans="2:7" x14ac:dyDescent="0.3">
      <c r="B438" s="127" t="s">
        <v>327</v>
      </c>
      <c r="C438" s="197"/>
      <c r="D438" s="630"/>
      <c r="E438" s="631"/>
      <c r="F438" s="155"/>
      <c r="G438" s="200"/>
    </row>
    <row r="439" spans="2:7" x14ac:dyDescent="0.3">
      <c r="B439" s="209" t="s">
        <v>328</v>
      </c>
      <c r="C439" s="195"/>
      <c r="D439" s="630"/>
      <c r="E439" s="631"/>
      <c r="F439" s="206"/>
      <c r="G439" s="200"/>
    </row>
    <row r="440" spans="2:7" x14ac:dyDescent="0.3">
      <c r="B440" s="209" t="s">
        <v>329</v>
      </c>
      <c r="C440" s="195"/>
      <c r="D440" s="630"/>
      <c r="E440" s="631"/>
      <c r="F440" s="206"/>
      <c r="G440" s="200"/>
    </row>
    <row r="441" spans="2:7" x14ac:dyDescent="0.3">
      <c r="B441" s="209" t="s">
        <v>330</v>
      </c>
      <c r="C441" s="195"/>
      <c r="D441" s="630"/>
      <c r="E441" s="631"/>
      <c r="F441" s="206"/>
      <c r="G441" s="200"/>
    </row>
    <row r="442" spans="2:7" x14ac:dyDescent="0.3">
      <c r="B442" s="209" t="s">
        <v>331</v>
      </c>
      <c r="C442" s="195"/>
      <c r="D442" s="630"/>
      <c r="E442" s="631"/>
      <c r="F442" s="206"/>
      <c r="G442" s="200"/>
    </row>
    <row r="443" spans="2:7" x14ac:dyDescent="0.3">
      <c r="B443" s="209" t="s">
        <v>332</v>
      </c>
      <c r="C443" s="195"/>
      <c r="D443" s="630"/>
      <c r="E443" s="631"/>
      <c r="F443" s="206"/>
      <c r="G443" s="200"/>
    </row>
    <row r="444" spans="2:7" x14ac:dyDescent="0.3">
      <c r="B444" s="107"/>
      <c r="C444" s="195"/>
      <c r="D444" s="630"/>
      <c r="E444" s="631"/>
      <c r="F444" s="206"/>
      <c r="G444" s="200"/>
    </row>
    <row r="445" spans="2:7" x14ac:dyDescent="0.3">
      <c r="B445" s="107"/>
      <c r="C445" s="195"/>
      <c r="D445" s="630"/>
      <c r="E445" s="631"/>
      <c r="F445" s="206"/>
      <c r="G445" s="200"/>
    </row>
    <row r="446" spans="2:7" x14ac:dyDescent="0.3">
      <c r="B446" s="107"/>
      <c r="C446" s="195"/>
      <c r="D446" s="630"/>
      <c r="E446" s="631"/>
      <c r="F446" s="206"/>
      <c r="G446" s="200"/>
    </row>
    <row r="447" spans="2:7" x14ac:dyDescent="0.3">
      <c r="B447" s="107"/>
      <c r="C447" s="195"/>
      <c r="D447" s="630"/>
      <c r="E447" s="631"/>
      <c r="F447" s="206"/>
      <c r="G447" s="200"/>
    </row>
    <row r="448" spans="2:7" x14ac:dyDescent="0.3">
      <c r="B448" s="107"/>
      <c r="C448" s="195"/>
      <c r="D448" s="630"/>
      <c r="E448" s="631"/>
      <c r="F448" s="206"/>
      <c r="G448" s="200"/>
    </row>
    <row r="451" spans="2:7" ht="17.399999999999999" x14ac:dyDescent="0.3">
      <c r="B451" s="17" t="s">
        <v>318</v>
      </c>
      <c r="C451" s="200"/>
      <c r="D451" s="200"/>
      <c r="E451" s="200"/>
      <c r="F451" s="200"/>
      <c r="G451" s="200"/>
    </row>
    <row r="452" spans="2:7" x14ac:dyDescent="0.3">
      <c r="B452" s="463" t="str">
        <f>'Title Page'!$D$9</f>
        <v>Weber State University</v>
      </c>
      <c r="C452" s="463"/>
      <c r="D452" s="463"/>
      <c r="E452" s="463"/>
      <c r="F452" s="463"/>
      <c r="G452" s="200"/>
    </row>
    <row r="453" spans="2:7" x14ac:dyDescent="0.3">
      <c r="B453" s="200"/>
      <c r="C453" s="200"/>
      <c r="D453" s="200"/>
      <c r="E453" s="200"/>
      <c r="F453" s="200"/>
      <c r="G453" s="200"/>
    </row>
    <row r="454" spans="2:7" x14ac:dyDescent="0.3">
      <c r="B454" s="200"/>
      <c r="C454" s="200"/>
      <c r="D454" s="200"/>
      <c r="E454" s="200"/>
      <c r="F454" s="200"/>
      <c r="G454" s="200"/>
    </row>
    <row r="455" spans="2:7" x14ac:dyDescent="0.3">
      <c r="B455" s="201" t="s">
        <v>525</v>
      </c>
      <c r="C455" s="434"/>
      <c r="D455" s="434"/>
      <c r="E455" s="434"/>
      <c r="F455" s="434"/>
      <c r="G455" s="51" t="s">
        <v>537</v>
      </c>
    </row>
    <row r="456" spans="2:7" x14ac:dyDescent="0.3">
      <c r="B456" s="201" t="s">
        <v>29</v>
      </c>
      <c r="C456" s="434"/>
      <c r="D456" s="434"/>
      <c r="E456" s="434"/>
      <c r="F456" s="434"/>
      <c r="G456" s="200"/>
    </row>
    <row r="457" spans="2:7" x14ac:dyDescent="0.3">
      <c r="B457" s="201" t="s">
        <v>29</v>
      </c>
      <c r="C457" s="434"/>
      <c r="D457" s="434"/>
      <c r="E457" s="434"/>
      <c r="F457" s="434"/>
      <c r="G457" s="200"/>
    </row>
    <row r="458" spans="2:7" x14ac:dyDescent="0.3">
      <c r="B458" s="201" t="s">
        <v>320</v>
      </c>
      <c r="C458" s="442"/>
      <c r="D458" s="442"/>
      <c r="E458" s="442"/>
      <c r="F458" s="200"/>
      <c r="G458" s="200"/>
    </row>
    <row r="459" spans="2:7" x14ac:dyDescent="0.3">
      <c r="B459" s="201" t="s">
        <v>352</v>
      </c>
      <c r="C459" s="200"/>
      <c r="D459" s="198"/>
      <c r="E459" s="200"/>
      <c r="F459" s="200"/>
      <c r="G459" s="200"/>
    </row>
    <row r="460" spans="2:7" x14ac:dyDescent="0.3">
      <c r="B460" s="201" t="s">
        <v>321</v>
      </c>
      <c r="C460" s="200"/>
      <c r="D460" s="434"/>
      <c r="E460" s="434"/>
      <c r="F460" s="434"/>
      <c r="G460" s="200"/>
    </row>
    <row r="461" spans="2:7" x14ac:dyDescent="0.3">
      <c r="B461" s="201" t="s">
        <v>322</v>
      </c>
      <c r="C461" s="200"/>
      <c r="D461" s="200"/>
      <c r="E461" s="109"/>
      <c r="F461" s="208" t="str">
        <f>IF(E461="", " &lt;=== Select from drop down list","")</f>
        <v xml:space="preserve"> &lt;=== Select from drop down list</v>
      </c>
      <c r="G461" s="200"/>
    </row>
    <row r="462" spans="2:7" x14ac:dyDescent="0.3">
      <c r="B462" s="637" t="str">
        <f>IF(E461="No", "There must be a signed agreement!","")</f>
        <v/>
      </c>
      <c r="C462" s="637"/>
      <c r="D462" s="637"/>
      <c r="E462" s="637"/>
      <c r="F462" s="200"/>
      <c r="G462" s="200"/>
    </row>
    <row r="463" spans="2:7" x14ac:dyDescent="0.3">
      <c r="B463" s="201"/>
      <c r="C463" s="200"/>
      <c r="D463" s="200"/>
      <c r="E463" s="200"/>
      <c r="F463" s="200"/>
      <c r="G463" s="200"/>
    </row>
    <row r="464" spans="2:7" x14ac:dyDescent="0.3">
      <c r="B464" s="201" t="s">
        <v>323</v>
      </c>
      <c r="C464" s="200"/>
      <c r="D464" s="200"/>
      <c r="E464" s="200"/>
      <c r="F464" s="31"/>
      <c r="G464" s="200"/>
    </row>
    <row r="465" spans="2:7" x14ac:dyDescent="0.3">
      <c r="B465" s="201" t="s">
        <v>420</v>
      </c>
      <c r="C465" s="200"/>
      <c r="D465" s="200"/>
      <c r="E465" s="200"/>
      <c r="F465" s="31"/>
      <c r="G465" s="200"/>
    </row>
    <row r="466" spans="2:7" x14ac:dyDescent="0.3">
      <c r="B466" s="201" t="s">
        <v>324</v>
      </c>
      <c r="C466" s="200"/>
      <c r="D466" s="200"/>
      <c r="E466" s="200"/>
      <c r="F466" s="31"/>
      <c r="G466" s="200"/>
    </row>
    <row r="467" spans="2:7" x14ac:dyDescent="0.3">
      <c r="B467" s="201"/>
      <c r="C467" s="200"/>
      <c r="D467" s="200"/>
      <c r="E467" s="200"/>
      <c r="F467" s="200"/>
      <c r="G467" s="200"/>
    </row>
    <row r="468" spans="2:7" x14ac:dyDescent="0.3">
      <c r="B468" s="201" t="s">
        <v>325</v>
      </c>
      <c r="C468" s="200"/>
      <c r="D468" s="200"/>
      <c r="E468" s="200"/>
      <c r="F468" s="200"/>
      <c r="G468" s="200"/>
    </row>
    <row r="469" spans="2:7" x14ac:dyDescent="0.3">
      <c r="B469" s="164" t="s">
        <v>378</v>
      </c>
      <c r="C469" s="200"/>
      <c r="D469" s="200"/>
      <c r="E469" s="200"/>
      <c r="F469" s="200"/>
      <c r="G469" s="154" t="s">
        <v>413</v>
      </c>
    </row>
    <row r="470" spans="2:7" ht="44.4" customHeight="1" x14ac:dyDescent="0.3">
      <c r="B470" s="632" t="s">
        <v>326</v>
      </c>
      <c r="C470" s="632" t="s">
        <v>333</v>
      </c>
      <c r="D470" s="633" t="s">
        <v>412</v>
      </c>
      <c r="E470" s="634"/>
      <c r="F470" s="632" t="s">
        <v>335</v>
      </c>
      <c r="G470" s="200"/>
    </row>
    <row r="471" spans="2:7" x14ac:dyDescent="0.3">
      <c r="B471" s="632"/>
      <c r="C471" s="632"/>
      <c r="D471" s="635"/>
      <c r="E471" s="636"/>
      <c r="F471" s="632"/>
      <c r="G471" s="200"/>
    </row>
    <row r="472" spans="2:7" x14ac:dyDescent="0.3">
      <c r="B472" s="127" t="s">
        <v>327</v>
      </c>
      <c r="C472" s="197"/>
      <c r="D472" s="630"/>
      <c r="E472" s="631"/>
      <c r="F472" s="155"/>
      <c r="G472" s="200"/>
    </row>
    <row r="473" spans="2:7" x14ac:dyDescent="0.3">
      <c r="B473" s="209" t="s">
        <v>328</v>
      </c>
      <c r="C473" s="195"/>
      <c r="D473" s="630"/>
      <c r="E473" s="631"/>
      <c r="F473" s="206"/>
      <c r="G473" s="200"/>
    </row>
    <row r="474" spans="2:7" x14ac:dyDescent="0.3">
      <c r="B474" s="209" t="s">
        <v>329</v>
      </c>
      <c r="C474" s="195"/>
      <c r="D474" s="630"/>
      <c r="E474" s="631"/>
      <c r="F474" s="206"/>
      <c r="G474" s="200"/>
    </row>
    <row r="475" spans="2:7" x14ac:dyDescent="0.3">
      <c r="B475" s="209" t="s">
        <v>330</v>
      </c>
      <c r="C475" s="195"/>
      <c r="D475" s="630"/>
      <c r="E475" s="631"/>
      <c r="F475" s="206"/>
      <c r="G475" s="200"/>
    </row>
    <row r="476" spans="2:7" x14ac:dyDescent="0.3">
      <c r="B476" s="209" t="s">
        <v>331</v>
      </c>
      <c r="C476" s="195"/>
      <c r="D476" s="630"/>
      <c r="E476" s="631"/>
      <c r="F476" s="206"/>
      <c r="G476" s="200"/>
    </row>
    <row r="477" spans="2:7" x14ac:dyDescent="0.3">
      <c r="B477" s="209" t="s">
        <v>332</v>
      </c>
      <c r="C477" s="195"/>
      <c r="D477" s="630"/>
      <c r="E477" s="631"/>
      <c r="F477" s="206"/>
      <c r="G477" s="200"/>
    </row>
    <row r="478" spans="2:7" x14ac:dyDescent="0.3">
      <c r="B478" s="107"/>
      <c r="C478" s="195"/>
      <c r="D478" s="630"/>
      <c r="E478" s="631"/>
      <c r="F478" s="206"/>
      <c r="G478" s="200"/>
    </row>
    <row r="479" spans="2:7" x14ac:dyDescent="0.3">
      <c r="B479" s="107"/>
      <c r="C479" s="195"/>
      <c r="D479" s="630"/>
      <c r="E479" s="631"/>
      <c r="F479" s="206"/>
      <c r="G479" s="200"/>
    </row>
    <row r="480" spans="2:7" x14ac:dyDescent="0.3">
      <c r="B480" s="107"/>
      <c r="C480" s="195"/>
      <c r="D480" s="630"/>
      <c r="E480" s="631"/>
      <c r="F480" s="206"/>
      <c r="G480" s="200"/>
    </row>
    <row r="481" spans="2:7" x14ac:dyDescent="0.3">
      <c r="B481" s="107"/>
      <c r="C481" s="195"/>
      <c r="D481" s="630"/>
      <c r="E481" s="631"/>
      <c r="F481" s="206"/>
      <c r="G481" s="200"/>
    </row>
    <row r="482" spans="2:7" x14ac:dyDescent="0.3">
      <c r="B482" s="107"/>
      <c r="C482" s="195"/>
      <c r="D482" s="630"/>
      <c r="E482" s="631"/>
      <c r="F482" s="206"/>
      <c r="G482" s="200"/>
    </row>
    <row r="485" spans="2:7" ht="17.399999999999999" x14ac:dyDescent="0.3">
      <c r="B485" s="17" t="s">
        <v>318</v>
      </c>
      <c r="C485" s="200"/>
      <c r="D485" s="200"/>
      <c r="E485" s="200"/>
      <c r="F485" s="200"/>
      <c r="G485" s="200"/>
    </row>
    <row r="486" spans="2:7" x14ac:dyDescent="0.3">
      <c r="B486" s="463" t="str">
        <f>'Title Page'!$D$9</f>
        <v>Weber State University</v>
      </c>
      <c r="C486" s="463"/>
      <c r="D486" s="463"/>
      <c r="E486" s="463"/>
      <c r="F486" s="463"/>
      <c r="G486" s="200"/>
    </row>
    <row r="487" spans="2:7" x14ac:dyDescent="0.3">
      <c r="B487" s="200"/>
      <c r="C487" s="200"/>
      <c r="D487" s="200"/>
      <c r="E487" s="200"/>
      <c r="F487" s="200"/>
      <c r="G487" s="200"/>
    </row>
    <row r="488" spans="2:7" x14ac:dyDescent="0.3">
      <c r="B488" s="200"/>
      <c r="C488" s="200"/>
      <c r="D488" s="200"/>
      <c r="E488" s="200"/>
      <c r="F488" s="200"/>
      <c r="G488" s="200"/>
    </row>
    <row r="489" spans="2:7" x14ac:dyDescent="0.3">
      <c r="B489" s="201" t="s">
        <v>525</v>
      </c>
      <c r="C489" s="434"/>
      <c r="D489" s="434"/>
      <c r="E489" s="434"/>
      <c r="F489" s="434"/>
      <c r="G489" s="51" t="s">
        <v>536</v>
      </c>
    </row>
    <row r="490" spans="2:7" x14ac:dyDescent="0.3">
      <c r="B490" s="201" t="s">
        <v>29</v>
      </c>
      <c r="C490" s="434"/>
      <c r="D490" s="434"/>
      <c r="E490" s="434"/>
      <c r="F490" s="434"/>
      <c r="G490" s="200"/>
    </row>
    <row r="491" spans="2:7" x14ac:dyDescent="0.3">
      <c r="B491" s="201" t="s">
        <v>29</v>
      </c>
      <c r="C491" s="434"/>
      <c r="D491" s="434"/>
      <c r="E491" s="434"/>
      <c r="F491" s="434"/>
      <c r="G491" s="200"/>
    </row>
    <row r="492" spans="2:7" x14ac:dyDescent="0.3">
      <c r="B492" s="201" t="s">
        <v>320</v>
      </c>
      <c r="C492" s="442"/>
      <c r="D492" s="442"/>
      <c r="E492" s="442"/>
      <c r="F492" s="200"/>
      <c r="G492" s="200"/>
    </row>
    <row r="493" spans="2:7" x14ac:dyDescent="0.3">
      <c r="B493" s="201" t="s">
        <v>352</v>
      </c>
      <c r="C493" s="200"/>
      <c r="D493" s="198"/>
      <c r="E493" s="200"/>
      <c r="F493" s="200"/>
      <c r="G493" s="200"/>
    </row>
    <row r="494" spans="2:7" x14ac:dyDescent="0.3">
      <c r="B494" s="201" t="s">
        <v>321</v>
      </c>
      <c r="C494" s="200"/>
      <c r="D494" s="434"/>
      <c r="E494" s="434"/>
      <c r="F494" s="434"/>
      <c r="G494" s="200"/>
    </row>
    <row r="495" spans="2:7" x14ac:dyDescent="0.3">
      <c r="B495" s="201" t="s">
        <v>322</v>
      </c>
      <c r="C495" s="200"/>
      <c r="D495" s="200"/>
      <c r="E495" s="109"/>
      <c r="F495" s="208" t="str">
        <f>IF(E495="", " &lt;=== Select from drop down list","")</f>
        <v xml:space="preserve"> &lt;=== Select from drop down list</v>
      </c>
      <c r="G495" s="200"/>
    </row>
    <row r="496" spans="2:7" x14ac:dyDescent="0.3">
      <c r="B496" s="637" t="str">
        <f>IF(E495="No", "There must be a signed agreement!","")</f>
        <v/>
      </c>
      <c r="C496" s="637"/>
      <c r="D496" s="637"/>
      <c r="E496" s="637"/>
      <c r="F496" s="200"/>
      <c r="G496" s="200"/>
    </row>
    <row r="497" spans="2:7" x14ac:dyDescent="0.3">
      <c r="B497" s="201"/>
      <c r="C497" s="200"/>
      <c r="D497" s="200"/>
      <c r="E497" s="200"/>
      <c r="F497" s="200"/>
      <c r="G497" s="200"/>
    </row>
    <row r="498" spans="2:7" x14ac:dyDescent="0.3">
      <c r="B498" s="201" t="s">
        <v>323</v>
      </c>
      <c r="C498" s="200"/>
      <c r="D498" s="200"/>
      <c r="E498" s="200"/>
      <c r="F498" s="31"/>
      <c r="G498" s="200"/>
    </row>
    <row r="499" spans="2:7" x14ac:dyDescent="0.3">
      <c r="B499" s="201" t="s">
        <v>420</v>
      </c>
      <c r="C499" s="200"/>
      <c r="D499" s="200"/>
      <c r="E499" s="200"/>
      <c r="F499" s="31"/>
      <c r="G499" s="200"/>
    </row>
    <row r="500" spans="2:7" x14ac:dyDescent="0.3">
      <c r="B500" s="201" t="s">
        <v>324</v>
      </c>
      <c r="C500" s="200"/>
      <c r="D500" s="200"/>
      <c r="E500" s="200"/>
      <c r="F500" s="31"/>
      <c r="G500" s="200"/>
    </row>
    <row r="501" spans="2:7" x14ac:dyDescent="0.3">
      <c r="B501" s="201"/>
      <c r="C501" s="200"/>
      <c r="D501" s="200"/>
      <c r="E501" s="200"/>
      <c r="F501" s="200"/>
      <c r="G501" s="200"/>
    </row>
    <row r="502" spans="2:7" x14ac:dyDescent="0.3">
      <c r="B502" s="201" t="s">
        <v>325</v>
      </c>
      <c r="C502" s="200"/>
      <c r="D502" s="200"/>
      <c r="E502" s="200"/>
      <c r="F502" s="200"/>
      <c r="G502" s="200"/>
    </row>
    <row r="503" spans="2:7" x14ac:dyDescent="0.3">
      <c r="B503" s="164" t="s">
        <v>378</v>
      </c>
      <c r="C503" s="200"/>
      <c r="D503" s="200"/>
      <c r="E503" s="200"/>
      <c r="F503" s="200"/>
      <c r="G503" s="154" t="s">
        <v>413</v>
      </c>
    </row>
    <row r="504" spans="2:7" ht="44.4" customHeight="1" x14ac:dyDescent="0.3">
      <c r="B504" s="632" t="s">
        <v>326</v>
      </c>
      <c r="C504" s="632" t="s">
        <v>333</v>
      </c>
      <c r="D504" s="633" t="s">
        <v>412</v>
      </c>
      <c r="E504" s="634"/>
      <c r="F504" s="632" t="s">
        <v>335</v>
      </c>
      <c r="G504" s="200"/>
    </row>
    <row r="505" spans="2:7" x14ac:dyDescent="0.3">
      <c r="B505" s="632"/>
      <c r="C505" s="632"/>
      <c r="D505" s="635"/>
      <c r="E505" s="636"/>
      <c r="F505" s="632"/>
      <c r="G505" s="200"/>
    </row>
    <row r="506" spans="2:7" x14ac:dyDescent="0.3">
      <c r="B506" s="127" t="s">
        <v>327</v>
      </c>
      <c r="C506" s="197"/>
      <c r="D506" s="630"/>
      <c r="E506" s="631"/>
      <c r="F506" s="155"/>
      <c r="G506" s="200"/>
    </row>
    <row r="507" spans="2:7" x14ac:dyDescent="0.3">
      <c r="B507" s="209" t="s">
        <v>328</v>
      </c>
      <c r="C507" s="195"/>
      <c r="D507" s="630"/>
      <c r="E507" s="631"/>
      <c r="F507" s="206"/>
      <c r="G507" s="200"/>
    </row>
    <row r="508" spans="2:7" x14ac:dyDescent="0.3">
      <c r="B508" s="209" t="s">
        <v>329</v>
      </c>
      <c r="C508" s="195"/>
      <c r="D508" s="630"/>
      <c r="E508" s="631"/>
      <c r="F508" s="206"/>
      <c r="G508" s="200"/>
    </row>
    <row r="509" spans="2:7" x14ac:dyDescent="0.3">
      <c r="B509" s="209" t="s">
        <v>330</v>
      </c>
      <c r="C509" s="195"/>
      <c r="D509" s="630"/>
      <c r="E509" s="631"/>
      <c r="F509" s="206"/>
      <c r="G509" s="200"/>
    </row>
    <row r="510" spans="2:7" x14ac:dyDescent="0.3">
      <c r="B510" s="209" t="s">
        <v>331</v>
      </c>
      <c r="C510" s="195"/>
      <c r="D510" s="630"/>
      <c r="E510" s="631"/>
      <c r="F510" s="206"/>
      <c r="G510" s="200"/>
    </row>
    <row r="511" spans="2:7" x14ac:dyDescent="0.3">
      <c r="B511" s="209" t="s">
        <v>332</v>
      </c>
      <c r="C511" s="195"/>
      <c r="D511" s="630"/>
      <c r="E511" s="631"/>
      <c r="F511" s="206"/>
      <c r="G511" s="200"/>
    </row>
    <row r="512" spans="2:7" x14ac:dyDescent="0.3">
      <c r="B512" s="107"/>
      <c r="C512" s="195"/>
      <c r="D512" s="630"/>
      <c r="E512" s="631"/>
      <c r="F512" s="206"/>
      <c r="G512" s="200"/>
    </row>
    <row r="513" spans="2:7" x14ac:dyDescent="0.3">
      <c r="B513" s="107"/>
      <c r="C513" s="195"/>
      <c r="D513" s="630"/>
      <c r="E513" s="631"/>
      <c r="F513" s="206"/>
      <c r="G513" s="200"/>
    </row>
    <row r="514" spans="2:7" x14ac:dyDescent="0.3">
      <c r="B514" s="107"/>
      <c r="C514" s="195"/>
      <c r="D514" s="630"/>
      <c r="E514" s="631"/>
      <c r="F514" s="206"/>
      <c r="G514" s="200"/>
    </row>
    <row r="515" spans="2:7" x14ac:dyDescent="0.3">
      <c r="B515" s="107"/>
      <c r="C515" s="195"/>
      <c r="D515" s="630"/>
      <c r="E515" s="631"/>
      <c r="F515" s="206"/>
      <c r="G515" s="200"/>
    </row>
    <row r="516" spans="2:7" x14ac:dyDescent="0.3">
      <c r="B516" s="107"/>
      <c r="C516" s="195"/>
      <c r="D516" s="630"/>
      <c r="E516" s="631"/>
      <c r="F516" s="206"/>
      <c r="G516" s="200"/>
    </row>
  </sheetData>
  <sheetProtection password="CC42" sheet="1" objects="1" scenarios="1" selectLockedCells="1"/>
  <mergeCells count="332">
    <mergeCell ref="D516:E516"/>
    <mergeCell ref="D511:E511"/>
    <mergeCell ref="D512:E512"/>
    <mergeCell ref="D513:E513"/>
    <mergeCell ref="D514:E514"/>
    <mergeCell ref="D515:E515"/>
    <mergeCell ref="D506:E506"/>
    <mergeCell ref="D507:E507"/>
    <mergeCell ref="D508:E508"/>
    <mergeCell ref="D509:E509"/>
    <mergeCell ref="D510:E510"/>
    <mergeCell ref="C491:F491"/>
    <mergeCell ref="C492:E492"/>
    <mergeCell ref="D494:F494"/>
    <mergeCell ref="B496:E496"/>
    <mergeCell ref="B504:B505"/>
    <mergeCell ref="C504:C505"/>
    <mergeCell ref="D504:E505"/>
    <mergeCell ref="F504:F505"/>
    <mergeCell ref="D482:E482"/>
    <mergeCell ref="B486:F486"/>
    <mergeCell ref="C489:F489"/>
    <mergeCell ref="C490:F490"/>
    <mergeCell ref="D477:E477"/>
    <mergeCell ref="D478:E478"/>
    <mergeCell ref="D479:E479"/>
    <mergeCell ref="D480:E480"/>
    <mergeCell ref="D481:E481"/>
    <mergeCell ref="D472:E472"/>
    <mergeCell ref="D473:E473"/>
    <mergeCell ref="D474:E474"/>
    <mergeCell ref="D475:E475"/>
    <mergeCell ref="D476:E476"/>
    <mergeCell ref="C457:F457"/>
    <mergeCell ref="C458:E458"/>
    <mergeCell ref="D460:F460"/>
    <mergeCell ref="B462:E462"/>
    <mergeCell ref="B470:B471"/>
    <mergeCell ref="C470:C471"/>
    <mergeCell ref="D470:E471"/>
    <mergeCell ref="F470:F471"/>
    <mergeCell ref="D448:E448"/>
    <mergeCell ref="B452:F452"/>
    <mergeCell ref="C455:F455"/>
    <mergeCell ref="C456:F456"/>
    <mergeCell ref="D443:E443"/>
    <mergeCell ref="D444:E444"/>
    <mergeCell ref="D445:E445"/>
    <mergeCell ref="D446:E446"/>
    <mergeCell ref="D447:E447"/>
    <mergeCell ref="D438:E438"/>
    <mergeCell ref="D439:E439"/>
    <mergeCell ref="D440:E440"/>
    <mergeCell ref="D441:E441"/>
    <mergeCell ref="D442:E442"/>
    <mergeCell ref="C423:F423"/>
    <mergeCell ref="C424:E424"/>
    <mergeCell ref="D426:F426"/>
    <mergeCell ref="B428:E428"/>
    <mergeCell ref="B436:B437"/>
    <mergeCell ref="C436:C437"/>
    <mergeCell ref="D436:E437"/>
    <mergeCell ref="F436:F437"/>
    <mergeCell ref="D414:E414"/>
    <mergeCell ref="B418:F418"/>
    <mergeCell ref="C421:F421"/>
    <mergeCell ref="C422:F422"/>
    <mergeCell ref="D409:E409"/>
    <mergeCell ref="D410:E410"/>
    <mergeCell ref="D411:E411"/>
    <mergeCell ref="D412:E412"/>
    <mergeCell ref="D413:E413"/>
    <mergeCell ref="D404:E404"/>
    <mergeCell ref="D405:E405"/>
    <mergeCell ref="D406:E406"/>
    <mergeCell ref="D407:E407"/>
    <mergeCell ref="D408:E408"/>
    <mergeCell ref="C389:F389"/>
    <mergeCell ref="C390:E390"/>
    <mergeCell ref="D392:F392"/>
    <mergeCell ref="B394:E394"/>
    <mergeCell ref="B402:B403"/>
    <mergeCell ref="C402:C403"/>
    <mergeCell ref="D402:E403"/>
    <mergeCell ref="F402:F403"/>
    <mergeCell ref="D380:E380"/>
    <mergeCell ref="B384:F384"/>
    <mergeCell ref="C387:F387"/>
    <mergeCell ref="C388:F388"/>
    <mergeCell ref="D375:E375"/>
    <mergeCell ref="D376:E376"/>
    <mergeCell ref="D377:E377"/>
    <mergeCell ref="D378:E378"/>
    <mergeCell ref="D379:E379"/>
    <mergeCell ref="D370:E370"/>
    <mergeCell ref="D371:E371"/>
    <mergeCell ref="D372:E372"/>
    <mergeCell ref="D373:E373"/>
    <mergeCell ref="D374:E374"/>
    <mergeCell ref="C355:F355"/>
    <mergeCell ref="C356:E356"/>
    <mergeCell ref="D358:F358"/>
    <mergeCell ref="B360:E360"/>
    <mergeCell ref="B368:B369"/>
    <mergeCell ref="C368:C369"/>
    <mergeCell ref="D368:E369"/>
    <mergeCell ref="F368:F369"/>
    <mergeCell ref="D346:E346"/>
    <mergeCell ref="B350:F350"/>
    <mergeCell ref="C353:F353"/>
    <mergeCell ref="C354:F354"/>
    <mergeCell ref="D341:E341"/>
    <mergeCell ref="D342:E342"/>
    <mergeCell ref="D343:E343"/>
    <mergeCell ref="D344:E344"/>
    <mergeCell ref="D345:E345"/>
    <mergeCell ref="D336:E336"/>
    <mergeCell ref="D337:E337"/>
    <mergeCell ref="D338:E338"/>
    <mergeCell ref="D339:E339"/>
    <mergeCell ref="D340:E340"/>
    <mergeCell ref="C321:F321"/>
    <mergeCell ref="C322:E322"/>
    <mergeCell ref="D324:F324"/>
    <mergeCell ref="B326:E326"/>
    <mergeCell ref="B334:B335"/>
    <mergeCell ref="C334:C335"/>
    <mergeCell ref="D334:E335"/>
    <mergeCell ref="F334:F335"/>
    <mergeCell ref="D312:E312"/>
    <mergeCell ref="B316:F316"/>
    <mergeCell ref="C319:F319"/>
    <mergeCell ref="C320:F320"/>
    <mergeCell ref="D307:E307"/>
    <mergeCell ref="D308:E308"/>
    <mergeCell ref="D309:E309"/>
    <mergeCell ref="D310:E310"/>
    <mergeCell ref="D311:E311"/>
    <mergeCell ref="D302:E302"/>
    <mergeCell ref="D303:E303"/>
    <mergeCell ref="D304:E304"/>
    <mergeCell ref="D305:E305"/>
    <mergeCell ref="D306:E306"/>
    <mergeCell ref="C287:F287"/>
    <mergeCell ref="C288:E288"/>
    <mergeCell ref="D290:F290"/>
    <mergeCell ref="B292:E292"/>
    <mergeCell ref="B300:B301"/>
    <mergeCell ref="C300:C301"/>
    <mergeCell ref="D300:E301"/>
    <mergeCell ref="F300:F301"/>
    <mergeCell ref="D278:E278"/>
    <mergeCell ref="B282:F282"/>
    <mergeCell ref="C285:F285"/>
    <mergeCell ref="C286:F286"/>
    <mergeCell ref="D273:E273"/>
    <mergeCell ref="D274:E274"/>
    <mergeCell ref="D275:E275"/>
    <mergeCell ref="D276:E276"/>
    <mergeCell ref="D277:E277"/>
    <mergeCell ref="D268:E268"/>
    <mergeCell ref="D269:E269"/>
    <mergeCell ref="D270:E270"/>
    <mergeCell ref="D271:E271"/>
    <mergeCell ref="D272:E272"/>
    <mergeCell ref="C253:F253"/>
    <mergeCell ref="C254:E254"/>
    <mergeCell ref="D256:F256"/>
    <mergeCell ref="B258:E258"/>
    <mergeCell ref="B266:B267"/>
    <mergeCell ref="C266:C267"/>
    <mergeCell ref="D266:E267"/>
    <mergeCell ref="F266:F267"/>
    <mergeCell ref="D244:E244"/>
    <mergeCell ref="B248:F248"/>
    <mergeCell ref="C251:F251"/>
    <mergeCell ref="C252:F252"/>
    <mergeCell ref="D239:E239"/>
    <mergeCell ref="D240:E240"/>
    <mergeCell ref="D241:E241"/>
    <mergeCell ref="D242:E242"/>
    <mergeCell ref="D243:E243"/>
    <mergeCell ref="D234:E234"/>
    <mergeCell ref="D235:E235"/>
    <mergeCell ref="D236:E236"/>
    <mergeCell ref="D237:E237"/>
    <mergeCell ref="D238:E238"/>
    <mergeCell ref="C219:F219"/>
    <mergeCell ref="C220:E220"/>
    <mergeCell ref="D222:F222"/>
    <mergeCell ref="B224:E224"/>
    <mergeCell ref="B232:B233"/>
    <mergeCell ref="C232:C233"/>
    <mergeCell ref="D232:E233"/>
    <mergeCell ref="F232:F233"/>
    <mergeCell ref="D210:E210"/>
    <mergeCell ref="B214:F214"/>
    <mergeCell ref="C217:F217"/>
    <mergeCell ref="C218:F218"/>
    <mergeCell ref="D205:E205"/>
    <mergeCell ref="D206:E206"/>
    <mergeCell ref="D207:E207"/>
    <mergeCell ref="D208:E208"/>
    <mergeCell ref="D209:E209"/>
    <mergeCell ref="D200:E200"/>
    <mergeCell ref="D201:E201"/>
    <mergeCell ref="D202:E202"/>
    <mergeCell ref="D203:E203"/>
    <mergeCell ref="D204:E204"/>
    <mergeCell ref="C185:F185"/>
    <mergeCell ref="C186:E186"/>
    <mergeCell ref="D188:F188"/>
    <mergeCell ref="B190:E190"/>
    <mergeCell ref="B198:B199"/>
    <mergeCell ref="C198:C199"/>
    <mergeCell ref="D198:E199"/>
    <mergeCell ref="F198:F199"/>
    <mergeCell ref="D176:E176"/>
    <mergeCell ref="B180:F180"/>
    <mergeCell ref="C183:F183"/>
    <mergeCell ref="C184:F184"/>
    <mergeCell ref="D171:E171"/>
    <mergeCell ref="D172:E172"/>
    <mergeCell ref="D173:E173"/>
    <mergeCell ref="D174:E174"/>
    <mergeCell ref="D175:E175"/>
    <mergeCell ref="D166:E166"/>
    <mergeCell ref="D167:E167"/>
    <mergeCell ref="D168:E168"/>
    <mergeCell ref="D169:E169"/>
    <mergeCell ref="D170:E170"/>
    <mergeCell ref="C151:F151"/>
    <mergeCell ref="C152:E152"/>
    <mergeCell ref="D154:F154"/>
    <mergeCell ref="B156:E156"/>
    <mergeCell ref="B164:B165"/>
    <mergeCell ref="C164:C165"/>
    <mergeCell ref="D164:E165"/>
    <mergeCell ref="F164:F165"/>
    <mergeCell ref="D142:E142"/>
    <mergeCell ref="B146:F146"/>
    <mergeCell ref="C149:F149"/>
    <mergeCell ref="C150:F150"/>
    <mergeCell ref="D137:E137"/>
    <mergeCell ref="D138:E138"/>
    <mergeCell ref="D139:E139"/>
    <mergeCell ref="D140:E140"/>
    <mergeCell ref="D141:E141"/>
    <mergeCell ref="D132:E132"/>
    <mergeCell ref="D133:E133"/>
    <mergeCell ref="D134:E134"/>
    <mergeCell ref="D135:E135"/>
    <mergeCell ref="D136:E136"/>
    <mergeCell ref="C117:F117"/>
    <mergeCell ref="C118:E118"/>
    <mergeCell ref="D120:F120"/>
    <mergeCell ref="B122:E122"/>
    <mergeCell ref="B130:B131"/>
    <mergeCell ref="C130:C131"/>
    <mergeCell ref="D130:E131"/>
    <mergeCell ref="F130:F131"/>
    <mergeCell ref="D108:E108"/>
    <mergeCell ref="B112:F112"/>
    <mergeCell ref="C115:F115"/>
    <mergeCell ref="C116:F116"/>
    <mergeCell ref="D103:E103"/>
    <mergeCell ref="D104:E104"/>
    <mergeCell ref="D105:E105"/>
    <mergeCell ref="D106:E106"/>
    <mergeCell ref="D107:E107"/>
    <mergeCell ref="D98:E98"/>
    <mergeCell ref="D99:E99"/>
    <mergeCell ref="D100:E100"/>
    <mergeCell ref="D101:E101"/>
    <mergeCell ref="D102:E102"/>
    <mergeCell ref="C83:F83"/>
    <mergeCell ref="C84:E84"/>
    <mergeCell ref="D86:F86"/>
    <mergeCell ref="B88:E88"/>
    <mergeCell ref="B96:B97"/>
    <mergeCell ref="C96:C97"/>
    <mergeCell ref="D96:E97"/>
    <mergeCell ref="F96:F97"/>
    <mergeCell ref="D74:E74"/>
    <mergeCell ref="B78:F78"/>
    <mergeCell ref="C81:F81"/>
    <mergeCell ref="C82:F82"/>
    <mergeCell ref="D69:E69"/>
    <mergeCell ref="D70:E70"/>
    <mergeCell ref="D71:E71"/>
    <mergeCell ref="D72:E72"/>
    <mergeCell ref="D73:E73"/>
    <mergeCell ref="D64:E64"/>
    <mergeCell ref="D65:E65"/>
    <mergeCell ref="D66:E66"/>
    <mergeCell ref="D67:E67"/>
    <mergeCell ref="D68:E68"/>
    <mergeCell ref="C50:E50"/>
    <mergeCell ref="D52:F52"/>
    <mergeCell ref="B54:E54"/>
    <mergeCell ref="B62:B63"/>
    <mergeCell ref="C62:C63"/>
    <mergeCell ref="D62:E63"/>
    <mergeCell ref="F62:F63"/>
    <mergeCell ref="B44:F44"/>
    <mergeCell ref="C47:F47"/>
    <mergeCell ref="C48:F48"/>
    <mergeCell ref="C49:F49"/>
    <mergeCell ref="B2:F2"/>
    <mergeCell ref="D18:F18"/>
    <mergeCell ref="C28:C29"/>
    <mergeCell ref="B28:B29"/>
    <mergeCell ref="C13:F13"/>
    <mergeCell ref="C14:F14"/>
    <mergeCell ref="C15:F15"/>
    <mergeCell ref="C16:E16"/>
    <mergeCell ref="F28:F29"/>
    <mergeCell ref="D28:E29"/>
    <mergeCell ref="B20:E20"/>
    <mergeCell ref="B5:G5"/>
    <mergeCell ref="B9:F9"/>
    <mergeCell ref="D30:E30"/>
    <mergeCell ref="D39:E39"/>
    <mergeCell ref="D38:E38"/>
    <mergeCell ref="D37:E37"/>
    <mergeCell ref="D36:E36"/>
    <mergeCell ref="D35:E35"/>
    <mergeCell ref="D40:E40"/>
    <mergeCell ref="D34:E34"/>
    <mergeCell ref="D33:E33"/>
    <mergeCell ref="D32:E32"/>
    <mergeCell ref="D31:E31"/>
  </mergeCells>
  <dataValidations count="1">
    <dataValidation type="list" allowBlank="1" showInputMessage="1" showErrorMessage="1" sqref="F22:F24 E19 F56:F58 E53 F90:F92 E87 F124:F126 E121 F158:F160 E155 F192:F194 E189 F226:F228 E223 F260:F262 E257 F294:F296 E291 F328:F330 E325 F362:F364 E359 F396:F398 E393 F430:F432 E427 F464:F466 E461 F498:F500 E495" xr:uid="{00000000-0002-0000-0E00-000000000000}">
      <formula1>"Yes, No"</formula1>
    </dataValidation>
  </dataValidations>
  <pageMargins left="0.7" right="0.7" top="0.75" bottom="0.75" header="0.3" footer="0.3"/>
  <pageSetup scale="96" fitToHeight="0" orientation="portrait" r:id="rId1"/>
  <rowBreaks count="14" manualBreakCount="14">
    <brk id="41" max="16383" man="1"/>
    <brk id="75" max="16383" man="1"/>
    <brk id="109" max="16383" man="1"/>
    <brk id="143" max="16383" man="1"/>
    <brk id="177" max="16383" man="1"/>
    <brk id="211" max="16383" man="1"/>
    <brk id="245" max="16383" man="1"/>
    <brk id="279" max="16383" man="1"/>
    <brk id="313" max="16383" man="1"/>
    <brk id="347" max="16383" man="1"/>
    <brk id="381" max="16383" man="1"/>
    <brk id="415" max="16383" man="1"/>
    <brk id="449" max="16383" man="1"/>
    <brk id="4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624" r:id="rId4" name="Check Box 48">
              <controlPr defaultSize="0" autoFill="0" autoLine="0" autoPict="0">
                <anchor moveWithCells="1">
                  <from>
                    <xdr:col>6</xdr:col>
                    <xdr:colOff>480060</xdr:colOff>
                    <xdr:row>8</xdr:row>
                    <xdr:rowOff>60960</xdr:rowOff>
                  </from>
                  <to>
                    <xdr:col>6</xdr:col>
                    <xdr:colOff>1066800</xdr:colOff>
                    <xdr:row>8</xdr:row>
                    <xdr:rowOff>960120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7" tint="-0.249977111117893"/>
    <pageSetUpPr fitToPage="1"/>
  </sheetPr>
  <dimension ref="B1:I997"/>
  <sheetViews>
    <sheetView showGridLines="0" showRowColHeaders="0" topLeftCell="A500" zoomScaleNormal="100" workbookViewId="0">
      <selection activeCell="F376" sqref="F376:G376"/>
    </sheetView>
  </sheetViews>
  <sheetFormatPr defaultRowHeight="14.4" x14ac:dyDescent="0.3"/>
  <cols>
    <col min="1" max="1" width="4.6640625" customWidth="1"/>
    <col min="2" max="2" width="16.44140625" customWidth="1"/>
    <col min="3" max="3" width="17.33203125" customWidth="1"/>
    <col min="4" max="6" width="6.6640625" customWidth="1"/>
    <col min="9" max="9" width="18.44140625" customWidth="1"/>
  </cols>
  <sheetData>
    <row r="1" spans="2:9" ht="24" customHeight="1" x14ac:dyDescent="0.3">
      <c r="B1" s="17" t="s">
        <v>349</v>
      </c>
    </row>
    <row r="2" spans="2:9" x14ac:dyDescent="0.3">
      <c r="B2" s="463" t="str">
        <f>'Title Page'!$D$9</f>
        <v>Weber State University</v>
      </c>
      <c r="C2" s="463"/>
      <c r="D2" s="463"/>
      <c r="E2" s="463"/>
      <c r="F2" s="463"/>
      <c r="G2" s="463"/>
      <c r="H2" s="463"/>
    </row>
    <row r="3" spans="2:9" s="111" customFormat="1" x14ac:dyDescent="0.3"/>
    <row r="4" spans="2:9" x14ac:dyDescent="0.3">
      <c r="B4" s="36" t="s">
        <v>350</v>
      </c>
    </row>
    <row r="5" spans="2:9" s="200" customFormat="1" x14ac:dyDescent="0.3">
      <c r="B5" s="199" t="s">
        <v>542</v>
      </c>
    </row>
    <row r="6" spans="2:9" s="188" customFormat="1" x14ac:dyDescent="0.3">
      <c r="B6" s="187" t="s">
        <v>543</v>
      </c>
    </row>
    <row r="7" spans="2:9" x14ac:dyDescent="0.3">
      <c r="B7" s="36" t="s">
        <v>712</v>
      </c>
    </row>
    <row r="9" spans="2:9" s="302" customFormat="1" ht="75.75" customHeight="1" x14ac:dyDescent="0.3">
      <c r="B9" s="638" t="s">
        <v>680</v>
      </c>
      <c r="C9" s="638"/>
      <c r="D9" s="638"/>
      <c r="E9" s="638"/>
      <c r="F9" s="638"/>
      <c r="G9" s="638"/>
      <c r="H9" s="649"/>
      <c r="I9" s="303"/>
    </row>
    <row r="10" spans="2:9" s="302" customFormat="1" x14ac:dyDescent="0.3"/>
    <row r="11" spans="2:9" s="302" customFormat="1" x14ac:dyDescent="0.3"/>
    <row r="12" spans="2:9" x14ac:dyDescent="0.3">
      <c r="B12" s="157" t="s">
        <v>676</v>
      </c>
      <c r="D12" s="156"/>
      <c r="G12" s="241">
        <v>0</v>
      </c>
      <c r="H12" s="156"/>
    </row>
    <row r="14" spans="2:9" x14ac:dyDescent="0.3">
      <c r="B14" s="3" t="s">
        <v>525</v>
      </c>
      <c r="C14" s="434" t="s">
        <v>932</v>
      </c>
      <c r="D14" s="434"/>
      <c r="E14" s="434"/>
      <c r="F14" s="434"/>
      <c r="G14" s="434"/>
      <c r="H14" s="434"/>
      <c r="I14" s="51" t="s">
        <v>558</v>
      </c>
    </row>
    <row r="15" spans="2:9" x14ac:dyDescent="0.3">
      <c r="B15" s="3" t="s">
        <v>29</v>
      </c>
      <c r="C15" s="434" t="s">
        <v>933</v>
      </c>
      <c r="D15" s="434"/>
      <c r="E15" s="434"/>
      <c r="F15" s="434"/>
      <c r="G15" s="434"/>
      <c r="H15" s="434"/>
    </row>
    <row r="16" spans="2:9" x14ac:dyDescent="0.3">
      <c r="B16" s="3" t="s">
        <v>29</v>
      </c>
      <c r="C16" s="434"/>
      <c r="D16" s="434"/>
      <c r="E16" s="434"/>
      <c r="F16" s="434"/>
      <c r="G16" s="434"/>
      <c r="H16" s="434"/>
    </row>
    <row r="17" spans="2:8" x14ac:dyDescent="0.3">
      <c r="B17" s="3" t="s">
        <v>320</v>
      </c>
      <c r="C17" s="442" t="s">
        <v>934</v>
      </c>
      <c r="D17" s="442"/>
      <c r="E17" s="442"/>
      <c r="F17" s="442"/>
    </row>
    <row r="18" spans="2:8" x14ac:dyDescent="0.3">
      <c r="B18" s="3" t="s">
        <v>352</v>
      </c>
      <c r="D18" s="15">
        <v>4</v>
      </c>
    </row>
    <row r="19" spans="2:8" x14ac:dyDescent="0.3">
      <c r="B19" s="3" t="s">
        <v>321</v>
      </c>
      <c r="D19" s="434" t="s">
        <v>935</v>
      </c>
      <c r="E19" s="434"/>
      <c r="F19" s="434"/>
      <c r="G19" s="434"/>
    </row>
    <row r="20" spans="2:8" x14ac:dyDescent="0.3">
      <c r="B20" s="3" t="s">
        <v>322</v>
      </c>
      <c r="E20" s="31" t="s">
        <v>803</v>
      </c>
      <c r="F20" s="11" t="str">
        <f>IF(E20="", " &lt;=== Select from drop down list","")</f>
        <v/>
      </c>
    </row>
    <row r="21" spans="2:8" x14ac:dyDescent="0.3">
      <c r="B21" s="28" t="str">
        <f>IF(E20="No", "There must be a signed agreement!","")</f>
        <v/>
      </c>
      <c r="C21" s="191"/>
    </row>
    <row r="22" spans="2:8" x14ac:dyDescent="0.3">
      <c r="B22" s="3"/>
    </row>
    <row r="23" spans="2:8" x14ac:dyDescent="0.3">
      <c r="B23" s="36" t="s">
        <v>343</v>
      </c>
    </row>
    <row r="25" spans="2:8" x14ac:dyDescent="0.3">
      <c r="B25" s="644" t="s">
        <v>392</v>
      </c>
      <c r="C25" s="644"/>
      <c r="D25" s="644"/>
      <c r="E25" s="644"/>
      <c r="F25" s="644"/>
      <c r="G25" s="31" t="s">
        <v>804</v>
      </c>
      <c r="H25" s="140" t="str">
        <f>IF(G25="", " &lt;=== Select from drop down list","")</f>
        <v/>
      </c>
    </row>
    <row r="26" spans="2:8" s="236" customFormat="1" x14ac:dyDescent="0.3">
      <c r="B26" s="243"/>
      <c r="C26" s="243"/>
      <c r="D26" s="243"/>
      <c r="E26" s="243"/>
      <c r="F26" s="243"/>
      <c r="H26" s="238"/>
    </row>
    <row r="27" spans="2:8" s="236" customFormat="1" ht="15" customHeight="1" x14ac:dyDescent="0.3">
      <c r="B27" s="640" t="s">
        <v>612</v>
      </c>
      <c r="C27" s="641"/>
      <c r="D27" s="641"/>
      <c r="E27" s="641"/>
      <c r="F27" s="642"/>
      <c r="G27" s="404">
        <v>16910</v>
      </c>
      <c r="H27" s="238"/>
    </row>
    <row r="28" spans="2:8" s="236" customFormat="1" x14ac:dyDescent="0.3"/>
    <row r="29" spans="2:8" s="236" customFormat="1" ht="39.9" customHeight="1" x14ac:dyDescent="0.3">
      <c r="B29" s="632" t="s">
        <v>337</v>
      </c>
      <c r="C29" s="632"/>
      <c r="D29" s="632"/>
      <c r="E29" s="632" t="s">
        <v>613</v>
      </c>
      <c r="F29" s="632"/>
    </row>
    <row r="30" spans="2:8" x14ac:dyDescent="0.3">
      <c r="B30" s="644" t="s">
        <v>338</v>
      </c>
      <c r="C30" s="644"/>
      <c r="D30" s="644"/>
      <c r="E30" s="643">
        <v>4017</v>
      </c>
      <c r="F30" s="643"/>
    </row>
    <row r="31" spans="2:8" x14ac:dyDescent="0.3">
      <c r="B31" s="644" t="s">
        <v>393</v>
      </c>
      <c r="C31" s="644"/>
      <c r="D31" s="644"/>
      <c r="E31" s="643">
        <v>12893</v>
      </c>
      <c r="F31" s="643"/>
    </row>
    <row r="32" spans="2:8" x14ac:dyDescent="0.3">
      <c r="B32" s="644" t="s">
        <v>339</v>
      </c>
      <c r="C32" s="644"/>
      <c r="D32" s="644"/>
      <c r="E32" s="643">
        <v>627</v>
      </c>
      <c r="F32" s="643"/>
    </row>
    <row r="33" spans="2:9" x14ac:dyDescent="0.3">
      <c r="B33" s="644" t="s">
        <v>340</v>
      </c>
      <c r="C33" s="644"/>
      <c r="D33" s="644"/>
      <c r="E33" s="643">
        <v>207</v>
      </c>
      <c r="F33" s="643"/>
    </row>
    <row r="34" spans="2:9" x14ac:dyDescent="0.3">
      <c r="B34" s="646" t="s">
        <v>341</v>
      </c>
      <c r="C34" s="646"/>
      <c r="D34" s="646"/>
      <c r="E34" s="643">
        <v>995</v>
      </c>
      <c r="F34" s="643"/>
    </row>
    <row r="35" spans="2:9" x14ac:dyDescent="0.3">
      <c r="B35" s="645"/>
      <c r="C35" s="645"/>
      <c r="D35" s="645"/>
      <c r="E35" s="643"/>
      <c r="F35" s="643"/>
    </row>
    <row r="36" spans="2:9" x14ac:dyDescent="0.3">
      <c r="B36" s="645"/>
      <c r="C36" s="645"/>
      <c r="D36" s="645"/>
      <c r="E36" s="643"/>
      <c r="F36" s="643"/>
    </row>
    <row r="37" spans="2:9" x14ac:dyDescent="0.3">
      <c r="B37" s="645"/>
      <c r="C37" s="645"/>
      <c r="D37" s="645"/>
      <c r="E37" s="643"/>
      <c r="F37" s="643"/>
    </row>
    <row r="39" spans="2:9" x14ac:dyDescent="0.3">
      <c r="B39" s="644" t="s">
        <v>342</v>
      </c>
      <c r="C39" s="644"/>
      <c r="D39" s="644"/>
      <c r="E39" s="108">
        <v>20</v>
      </c>
    </row>
    <row r="40" spans="2:9" x14ac:dyDescent="0.3">
      <c r="B40" s="644" t="s">
        <v>336</v>
      </c>
      <c r="C40" s="644"/>
      <c r="D40" s="644"/>
      <c r="E40" s="108">
        <v>5</v>
      </c>
    </row>
    <row r="41" spans="2:9" x14ac:dyDescent="0.3">
      <c r="B41" s="644" t="s">
        <v>334</v>
      </c>
      <c r="C41" s="644"/>
      <c r="D41" s="644"/>
      <c r="E41" s="108">
        <v>20</v>
      </c>
    </row>
    <row r="43" spans="2:9" x14ac:dyDescent="0.3">
      <c r="B43" s="648" t="s">
        <v>348</v>
      </c>
      <c r="C43" s="648"/>
      <c r="D43" s="648"/>
      <c r="E43" s="648"/>
      <c r="F43" s="648"/>
      <c r="G43" s="648"/>
      <c r="H43" s="648"/>
      <c r="I43" s="648"/>
    </row>
    <row r="44" spans="2:9" x14ac:dyDescent="0.3">
      <c r="B44" s="11" t="s">
        <v>347</v>
      </c>
      <c r="C44" s="11"/>
      <c r="D44" s="11"/>
      <c r="E44" s="11"/>
      <c r="F44" s="11"/>
      <c r="G44" s="11"/>
      <c r="H44" s="11"/>
      <c r="I44" s="11"/>
    </row>
    <row r="45" spans="2:9" ht="43.2" customHeight="1" x14ac:dyDescent="0.3">
      <c r="B45" s="549" t="s">
        <v>344</v>
      </c>
      <c r="C45" s="549"/>
      <c r="D45" s="549"/>
      <c r="E45" s="549"/>
      <c r="F45" s="627" t="s">
        <v>346</v>
      </c>
      <c r="G45" s="627"/>
    </row>
    <row r="46" spans="2:9" x14ac:dyDescent="0.3">
      <c r="B46" s="434" t="s">
        <v>1012</v>
      </c>
      <c r="C46" s="434"/>
      <c r="D46" s="434"/>
      <c r="E46" s="434"/>
      <c r="F46" s="465">
        <v>42194</v>
      </c>
      <c r="G46" s="465"/>
    </row>
    <row r="47" spans="2:9" x14ac:dyDescent="0.3">
      <c r="B47" s="434" t="s">
        <v>1013</v>
      </c>
      <c r="C47" s="434"/>
      <c r="D47" s="434"/>
      <c r="E47" s="434"/>
      <c r="F47" s="465">
        <v>42115</v>
      </c>
      <c r="G47" s="465"/>
    </row>
    <row r="48" spans="2:9" x14ac:dyDescent="0.3">
      <c r="B48" s="434" t="s">
        <v>1014</v>
      </c>
      <c r="C48" s="434"/>
      <c r="D48" s="434"/>
      <c r="E48" s="434"/>
      <c r="F48" s="465">
        <v>42128</v>
      </c>
      <c r="G48" s="465"/>
    </row>
    <row r="49" spans="2:7" x14ac:dyDescent="0.3">
      <c r="B49" s="434" t="s">
        <v>1015</v>
      </c>
      <c r="C49" s="434"/>
      <c r="D49" s="434"/>
      <c r="E49" s="434"/>
      <c r="F49" s="465">
        <v>42227</v>
      </c>
      <c r="G49" s="465"/>
    </row>
    <row r="50" spans="2:7" x14ac:dyDescent="0.3">
      <c r="B50" s="434" t="s">
        <v>1016</v>
      </c>
      <c r="C50" s="434"/>
      <c r="D50" s="434"/>
      <c r="E50" s="434"/>
      <c r="F50" s="465">
        <v>42467</v>
      </c>
      <c r="G50" s="465"/>
    </row>
    <row r="51" spans="2:7" x14ac:dyDescent="0.3">
      <c r="B51" s="434" t="s">
        <v>1017</v>
      </c>
      <c r="C51" s="434"/>
      <c r="D51" s="434"/>
      <c r="E51" s="434"/>
      <c r="F51" s="465">
        <v>42104</v>
      </c>
      <c r="G51" s="465"/>
    </row>
    <row r="52" spans="2:7" x14ac:dyDescent="0.3">
      <c r="B52" s="434" t="s">
        <v>1018</v>
      </c>
      <c r="C52" s="434"/>
      <c r="D52" s="434"/>
      <c r="E52" s="434"/>
      <c r="F52" s="465">
        <v>42236</v>
      </c>
      <c r="G52" s="465"/>
    </row>
    <row r="53" spans="2:7" x14ac:dyDescent="0.3">
      <c r="B53" s="434" t="s">
        <v>1019</v>
      </c>
      <c r="C53" s="434"/>
      <c r="D53" s="434"/>
      <c r="E53" s="434"/>
      <c r="F53" s="465">
        <v>42114</v>
      </c>
      <c r="G53" s="465"/>
    </row>
    <row r="54" spans="2:7" x14ac:dyDescent="0.3">
      <c r="B54" s="434" t="s">
        <v>1020</v>
      </c>
      <c r="C54" s="434"/>
      <c r="D54" s="434"/>
      <c r="E54" s="434"/>
      <c r="F54" s="465">
        <v>42234</v>
      </c>
      <c r="G54" s="465"/>
    </row>
    <row r="55" spans="2:7" x14ac:dyDescent="0.3">
      <c r="B55" s="434" t="s">
        <v>1021</v>
      </c>
      <c r="C55" s="434"/>
      <c r="D55" s="434"/>
      <c r="E55" s="434"/>
      <c r="F55" s="465">
        <v>42107</v>
      </c>
      <c r="G55" s="465"/>
    </row>
    <row r="56" spans="2:7" x14ac:dyDescent="0.3">
      <c r="B56" s="434" t="s">
        <v>915</v>
      </c>
      <c r="C56" s="434"/>
      <c r="D56" s="434"/>
      <c r="E56" s="434"/>
      <c r="F56" s="465">
        <v>42114</v>
      </c>
      <c r="G56" s="465"/>
    </row>
    <row r="57" spans="2:7" x14ac:dyDescent="0.3">
      <c r="B57" s="434"/>
      <c r="C57" s="434"/>
      <c r="D57" s="434"/>
      <c r="E57" s="434"/>
      <c r="F57" s="465"/>
      <c r="G57" s="465"/>
    </row>
    <row r="58" spans="2:7" x14ac:dyDescent="0.3">
      <c r="B58" s="434"/>
      <c r="C58" s="434"/>
      <c r="D58" s="434"/>
      <c r="E58" s="434"/>
      <c r="F58" s="465"/>
      <c r="G58" s="465"/>
    </row>
    <row r="59" spans="2:7" x14ac:dyDescent="0.3">
      <c r="B59" s="434"/>
      <c r="C59" s="434"/>
      <c r="D59" s="434"/>
      <c r="E59" s="434"/>
      <c r="F59" s="465"/>
      <c r="G59" s="465"/>
    </row>
    <row r="60" spans="2:7" x14ac:dyDescent="0.3">
      <c r="B60" s="434"/>
      <c r="C60" s="434"/>
      <c r="D60" s="434"/>
      <c r="E60" s="434"/>
      <c r="F60" s="465"/>
      <c r="G60" s="465"/>
    </row>
    <row r="61" spans="2:7" x14ac:dyDescent="0.3">
      <c r="B61" s="434"/>
      <c r="C61" s="434"/>
      <c r="D61" s="434"/>
      <c r="E61" s="434"/>
      <c r="F61" s="465"/>
      <c r="G61" s="465"/>
    </row>
    <row r="62" spans="2:7" x14ac:dyDescent="0.3">
      <c r="B62" s="434"/>
      <c r="C62" s="434"/>
      <c r="D62" s="434"/>
      <c r="E62" s="434"/>
      <c r="F62" s="465"/>
      <c r="G62" s="465"/>
    </row>
    <row r="63" spans="2:7" x14ac:dyDescent="0.3">
      <c r="B63" s="434"/>
      <c r="C63" s="434"/>
      <c r="D63" s="434"/>
      <c r="E63" s="434"/>
      <c r="F63" s="465"/>
      <c r="G63" s="465"/>
    </row>
    <row r="64" spans="2:7" x14ac:dyDescent="0.3">
      <c r="B64" s="434"/>
      <c r="C64" s="434"/>
      <c r="D64" s="434"/>
      <c r="E64" s="434"/>
      <c r="F64" s="465"/>
      <c r="G64" s="465"/>
    </row>
    <row r="65" spans="2:9" x14ac:dyDescent="0.3">
      <c r="B65" s="434"/>
      <c r="C65" s="434"/>
      <c r="D65" s="434"/>
      <c r="E65" s="434"/>
      <c r="F65" s="465"/>
      <c r="G65" s="465"/>
    </row>
    <row r="66" spans="2:9" x14ac:dyDescent="0.3">
      <c r="B66" s="434"/>
      <c r="C66" s="434"/>
      <c r="D66" s="434"/>
      <c r="E66" s="434"/>
      <c r="F66" s="465"/>
      <c r="G66" s="465"/>
    </row>
    <row r="67" spans="2:9" x14ac:dyDescent="0.3">
      <c r="B67" s="434"/>
      <c r="C67" s="434"/>
      <c r="D67" s="434"/>
      <c r="E67" s="434"/>
      <c r="F67" s="465"/>
      <c r="G67" s="465"/>
    </row>
    <row r="68" spans="2:9" x14ac:dyDescent="0.3">
      <c r="B68" s="434"/>
      <c r="C68" s="434"/>
      <c r="D68" s="434"/>
      <c r="E68" s="434"/>
      <c r="F68" s="465"/>
      <c r="G68" s="465"/>
    </row>
    <row r="69" spans="2:9" x14ac:dyDescent="0.3">
      <c r="B69" s="434"/>
      <c r="C69" s="434"/>
      <c r="D69" s="434"/>
      <c r="E69" s="434"/>
      <c r="F69" s="465"/>
      <c r="G69" s="465"/>
    </row>
    <row r="70" spans="2:9" x14ac:dyDescent="0.3">
      <c r="B70" s="434"/>
      <c r="C70" s="434"/>
      <c r="D70" s="434"/>
      <c r="E70" s="434"/>
      <c r="F70" s="465"/>
      <c r="G70" s="465"/>
    </row>
    <row r="71" spans="2:9" x14ac:dyDescent="0.3">
      <c r="B71" t="s">
        <v>351</v>
      </c>
    </row>
    <row r="72" spans="2:9" x14ac:dyDescent="0.3">
      <c r="B72" t="s">
        <v>677</v>
      </c>
    </row>
    <row r="73" spans="2:9" x14ac:dyDescent="0.3">
      <c r="C73" s="51" t="s">
        <v>345</v>
      </c>
      <c r="D73" s="647"/>
      <c r="E73" s="647"/>
      <c r="F73" s="647"/>
      <c r="G73" s="647"/>
    </row>
    <row r="76" spans="2:9" ht="17.399999999999999" x14ac:dyDescent="0.3">
      <c r="B76" s="17" t="s">
        <v>349</v>
      </c>
      <c r="C76" s="200"/>
      <c r="D76" s="200"/>
      <c r="E76" s="200"/>
      <c r="F76" s="200"/>
      <c r="G76" s="200"/>
      <c r="H76" s="200"/>
      <c r="I76" s="200"/>
    </row>
    <row r="77" spans="2:9" x14ac:dyDescent="0.3">
      <c r="B77" s="463" t="str">
        <f>'Title Page'!$D$9</f>
        <v>Weber State University</v>
      </c>
      <c r="C77" s="463"/>
      <c r="D77" s="463"/>
      <c r="E77" s="463"/>
      <c r="F77" s="463"/>
      <c r="G77" s="463"/>
      <c r="H77" s="463"/>
      <c r="I77" s="200"/>
    </row>
    <row r="78" spans="2:9" x14ac:dyDescent="0.3">
      <c r="B78" s="200"/>
      <c r="C78" s="200"/>
      <c r="D78" s="200"/>
      <c r="E78" s="200"/>
      <c r="F78" s="200"/>
      <c r="G78" s="200"/>
      <c r="H78" s="200"/>
      <c r="I78" s="200"/>
    </row>
    <row r="79" spans="2:9" x14ac:dyDescent="0.3">
      <c r="B79" s="200"/>
      <c r="C79" s="200"/>
      <c r="D79" s="200"/>
      <c r="E79" s="200"/>
      <c r="F79" s="200"/>
      <c r="G79" s="200"/>
      <c r="H79" s="200"/>
      <c r="I79" s="200"/>
    </row>
    <row r="80" spans="2:9" x14ac:dyDescent="0.3">
      <c r="B80" s="201" t="s">
        <v>525</v>
      </c>
      <c r="C80" s="434" t="s">
        <v>936</v>
      </c>
      <c r="D80" s="434"/>
      <c r="E80" s="434"/>
      <c r="F80" s="434"/>
      <c r="G80" s="434"/>
      <c r="H80" s="434"/>
      <c r="I80" s="51" t="s">
        <v>557</v>
      </c>
    </row>
    <row r="81" spans="2:9" x14ac:dyDescent="0.3">
      <c r="B81" s="201" t="s">
        <v>29</v>
      </c>
      <c r="C81" s="434" t="s">
        <v>937</v>
      </c>
      <c r="D81" s="434"/>
      <c r="E81" s="434"/>
      <c r="F81" s="434"/>
      <c r="G81" s="434"/>
      <c r="H81" s="434"/>
      <c r="I81" s="200"/>
    </row>
    <row r="82" spans="2:9" x14ac:dyDescent="0.3">
      <c r="B82" s="201" t="s">
        <v>29</v>
      </c>
      <c r="C82" s="434"/>
      <c r="D82" s="434"/>
      <c r="E82" s="434"/>
      <c r="F82" s="434"/>
      <c r="G82" s="434"/>
      <c r="H82" s="434"/>
      <c r="I82" s="200"/>
    </row>
    <row r="83" spans="2:9" x14ac:dyDescent="0.3">
      <c r="B83" s="201" t="s">
        <v>320</v>
      </c>
      <c r="C83" s="442" t="s">
        <v>938</v>
      </c>
      <c r="D83" s="442"/>
      <c r="E83" s="442"/>
      <c r="F83" s="442"/>
      <c r="G83" s="200"/>
      <c r="H83" s="200"/>
      <c r="I83" s="200"/>
    </row>
    <row r="84" spans="2:9" x14ac:dyDescent="0.3">
      <c r="B84" s="201" t="s">
        <v>352</v>
      </c>
      <c r="C84" s="200"/>
      <c r="D84" s="195">
        <v>6</v>
      </c>
      <c r="E84" s="200"/>
      <c r="F84" s="200"/>
      <c r="G84" s="200"/>
      <c r="H84" s="200"/>
      <c r="I84" s="200"/>
    </row>
    <row r="85" spans="2:9" x14ac:dyDescent="0.3">
      <c r="B85" s="201" t="s">
        <v>321</v>
      </c>
      <c r="C85" s="200"/>
      <c r="D85" s="434" t="s">
        <v>939</v>
      </c>
      <c r="E85" s="434"/>
      <c r="F85" s="434"/>
      <c r="G85" s="434"/>
      <c r="H85" s="200"/>
      <c r="I85" s="200"/>
    </row>
    <row r="86" spans="2:9" x14ac:dyDescent="0.3">
      <c r="B86" s="201" t="s">
        <v>322</v>
      </c>
      <c r="C86" s="200"/>
      <c r="D86" s="200"/>
      <c r="E86" s="31" t="s">
        <v>803</v>
      </c>
      <c r="F86" s="208" t="str">
        <f>IF(E86="", " &lt;=== Select from drop down list","")</f>
        <v/>
      </c>
      <c r="G86" s="200"/>
      <c r="H86" s="200"/>
      <c r="I86" s="200"/>
    </row>
    <row r="87" spans="2:9" x14ac:dyDescent="0.3">
      <c r="B87" s="211" t="str">
        <f>IF(E86="No", "There must be a signed agreement!","")</f>
        <v/>
      </c>
      <c r="C87" s="204"/>
      <c r="D87" s="200"/>
      <c r="E87" s="200"/>
      <c r="F87" s="200"/>
      <c r="G87" s="200"/>
      <c r="H87" s="200"/>
      <c r="I87" s="200"/>
    </row>
    <row r="88" spans="2:9" x14ac:dyDescent="0.3">
      <c r="B88" s="201"/>
      <c r="C88" s="200"/>
      <c r="D88" s="200"/>
      <c r="E88" s="200"/>
      <c r="F88" s="200"/>
      <c r="G88" s="200"/>
      <c r="H88" s="200"/>
      <c r="I88" s="200"/>
    </row>
    <row r="89" spans="2:9" x14ac:dyDescent="0.3">
      <c r="B89" s="199" t="s">
        <v>343</v>
      </c>
      <c r="C89" s="200"/>
      <c r="D89" s="200"/>
      <c r="E89" s="200"/>
      <c r="F89" s="200"/>
      <c r="G89" s="200"/>
      <c r="H89" s="200"/>
      <c r="I89" s="200"/>
    </row>
    <row r="90" spans="2:9" x14ac:dyDescent="0.3">
      <c r="B90" s="200"/>
      <c r="C90" s="200"/>
      <c r="D90" s="200"/>
      <c r="E90" s="200"/>
      <c r="F90" s="200"/>
      <c r="G90" s="200"/>
      <c r="H90" s="200"/>
      <c r="I90" s="200"/>
    </row>
    <row r="91" spans="2:9" x14ac:dyDescent="0.3">
      <c r="B91" s="644" t="s">
        <v>392</v>
      </c>
      <c r="C91" s="644"/>
      <c r="D91" s="644"/>
      <c r="E91" s="644"/>
      <c r="F91" s="644"/>
      <c r="G91" s="31" t="s">
        <v>804</v>
      </c>
      <c r="H91" s="208" t="str">
        <f>IF(G91="", " &lt;=== Select from drop down list","")</f>
        <v/>
      </c>
      <c r="I91" s="200"/>
    </row>
    <row r="92" spans="2:9" s="236" customFormat="1" x14ac:dyDescent="0.3">
      <c r="B92" s="243"/>
      <c r="C92" s="243"/>
      <c r="D92" s="243"/>
      <c r="E92" s="243"/>
      <c r="F92" s="243"/>
      <c r="H92" s="238"/>
    </row>
    <row r="93" spans="2:9" s="236" customFormat="1" ht="15" customHeight="1" x14ac:dyDescent="0.3">
      <c r="B93" s="640" t="s">
        <v>612</v>
      </c>
      <c r="C93" s="641"/>
      <c r="D93" s="641"/>
      <c r="E93" s="641"/>
      <c r="F93" s="642"/>
      <c r="G93" s="404">
        <v>4146</v>
      </c>
      <c r="H93" s="238"/>
    </row>
    <row r="94" spans="2:9" s="236" customFormat="1" x14ac:dyDescent="0.3"/>
    <row r="95" spans="2:9" s="236" customFormat="1" ht="39.9" customHeight="1" x14ac:dyDescent="0.3">
      <c r="B95" s="632" t="s">
        <v>337</v>
      </c>
      <c r="C95" s="632"/>
      <c r="D95" s="632"/>
      <c r="E95" s="632" t="s">
        <v>613</v>
      </c>
      <c r="F95" s="632"/>
    </row>
    <row r="96" spans="2:9" x14ac:dyDescent="0.3">
      <c r="B96" s="644" t="s">
        <v>338</v>
      </c>
      <c r="C96" s="644"/>
      <c r="D96" s="644"/>
      <c r="E96" s="643">
        <v>556</v>
      </c>
      <c r="F96" s="643"/>
      <c r="G96" s="200"/>
      <c r="H96" s="200"/>
      <c r="I96" s="200"/>
    </row>
    <row r="97" spans="2:9" x14ac:dyDescent="0.3">
      <c r="B97" s="644" t="s">
        <v>393</v>
      </c>
      <c r="C97" s="644"/>
      <c r="D97" s="644"/>
      <c r="E97" s="643">
        <v>2841</v>
      </c>
      <c r="F97" s="643"/>
      <c r="G97" s="200"/>
      <c r="H97" s="200"/>
      <c r="I97" s="200"/>
    </row>
    <row r="98" spans="2:9" x14ac:dyDescent="0.3">
      <c r="B98" s="644" t="s">
        <v>339</v>
      </c>
      <c r="C98" s="644"/>
      <c r="D98" s="644"/>
      <c r="E98" s="643">
        <v>447</v>
      </c>
      <c r="F98" s="643"/>
      <c r="G98" s="200"/>
      <c r="H98" s="200"/>
      <c r="I98" s="200"/>
    </row>
    <row r="99" spans="2:9" x14ac:dyDescent="0.3">
      <c r="B99" s="644" t="s">
        <v>340</v>
      </c>
      <c r="C99" s="644"/>
      <c r="D99" s="644"/>
      <c r="E99" s="643">
        <v>65</v>
      </c>
      <c r="F99" s="643"/>
      <c r="G99" s="200"/>
      <c r="H99" s="200"/>
      <c r="I99" s="200"/>
    </row>
    <row r="100" spans="2:9" x14ac:dyDescent="0.3">
      <c r="B100" s="646" t="s">
        <v>341</v>
      </c>
      <c r="C100" s="646"/>
      <c r="D100" s="646"/>
      <c r="E100" s="643">
        <v>237</v>
      </c>
      <c r="F100" s="643"/>
      <c r="G100" s="200"/>
      <c r="H100" s="200"/>
      <c r="I100" s="200"/>
    </row>
    <row r="101" spans="2:9" x14ac:dyDescent="0.3">
      <c r="B101" s="645"/>
      <c r="C101" s="645"/>
      <c r="D101" s="645"/>
      <c r="E101" s="643"/>
      <c r="F101" s="643"/>
      <c r="G101" s="200"/>
      <c r="H101" s="200"/>
      <c r="I101" s="200"/>
    </row>
    <row r="102" spans="2:9" x14ac:dyDescent="0.3">
      <c r="B102" s="645"/>
      <c r="C102" s="645"/>
      <c r="D102" s="645"/>
      <c r="E102" s="643"/>
      <c r="F102" s="643"/>
      <c r="G102" s="200"/>
      <c r="H102" s="200"/>
      <c r="I102" s="200"/>
    </row>
    <row r="103" spans="2:9" x14ac:dyDescent="0.3">
      <c r="B103" s="645"/>
      <c r="C103" s="645"/>
      <c r="D103" s="645"/>
      <c r="E103" s="643"/>
      <c r="F103" s="643"/>
      <c r="G103" s="200"/>
      <c r="H103" s="200"/>
      <c r="I103" s="200"/>
    </row>
    <row r="104" spans="2:9" x14ac:dyDescent="0.3">
      <c r="B104" s="200"/>
      <c r="C104" s="200"/>
      <c r="D104" s="200"/>
      <c r="E104" s="200"/>
      <c r="F104" s="200"/>
      <c r="G104" s="200"/>
      <c r="H104" s="200"/>
      <c r="I104" s="200"/>
    </row>
    <row r="105" spans="2:9" x14ac:dyDescent="0.3">
      <c r="B105" s="644" t="s">
        <v>342</v>
      </c>
      <c r="C105" s="644"/>
      <c r="D105" s="644"/>
      <c r="E105" s="108">
        <v>10</v>
      </c>
      <c r="F105" s="200"/>
      <c r="G105" s="200"/>
      <c r="H105" s="200"/>
      <c r="I105" s="200"/>
    </row>
    <row r="106" spans="2:9" x14ac:dyDescent="0.3">
      <c r="B106" s="644" t="s">
        <v>336</v>
      </c>
      <c r="C106" s="644"/>
      <c r="D106" s="644"/>
      <c r="E106" s="108">
        <v>5</v>
      </c>
      <c r="F106" s="200"/>
      <c r="G106" s="200"/>
      <c r="H106" s="200"/>
      <c r="I106" s="200"/>
    </row>
    <row r="107" spans="2:9" x14ac:dyDescent="0.3">
      <c r="B107" s="644" t="s">
        <v>334</v>
      </c>
      <c r="C107" s="644"/>
      <c r="D107" s="644"/>
      <c r="E107" s="108">
        <v>48</v>
      </c>
      <c r="F107" s="200"/>
      <c r="G107" s="200"/>
      <c r="H107" s="200"/>
      <c r="I107" s="200"/>
    </row>
    <row r="108" spans="2:9" x14ac:dyDescent="0.3">
      <c r="B108" s="200"/>
      <c r="C108" s="200"/>
      <c r="D108" s="200"/>
      <c r="E108" s="200"/>
      <c r="F108" s="200"/>
      <c r="G108" s="200"/>
      <c r="H108" s="200"/>
      <c r="I108" s="200"/>
    </row>
    <row r="109" spans="2:9" x14ac:dyDescent="0.3">
      <c r="B109" s="648" t="s">
        <v>348</v>
      </c>
      <c r="C109" s="648"/>
      <c r="D109" s="648"/>
      <c r="E109" s="648"/>
      <c r="F109" s="648"/>
      <c r="G109" s="648"/>
      <c r="H109" s="648"/>
      <c r="I109" s="648"/>
    </row>
    <row r="110" spans="2:9" x14ac:dyDescent="0.3">
      <c r="B110" s="208" t="s">
        <v>347</v>
      </c>
      <c r="C110" s="208"/>
      <c r="D110" s="208"/>
      <c r="E110" s="208"/>
      <c r="F110" s="208"/>
      <c r="G110" s="208"/>
      <c r="H110" s="208"/>
      <c r="I110" s="208"/>
    </row>
    <row r="111" spans="2:9" ht="43.2" customHeight="1" x14ac:dyDescent="0.3">
      <c r="B111" s="549" t="s">
        <v>344</v>
      </c>
      <c r="C111" s="549"/>
      <c r="D111" s="549"/>
      <c r="E111" s="549"/>
      <c r="F111" s="627" t="s">
        <v>346</v>
      </c>
      <c r="G111" s="627"/>
      <c r="H111" s="200"/>
      <c r="I111" s="200"/>
    </row>
    <row r="112" spans="2:9" x14ac:dyDescent="0.3">
      <c r="B112" s="434" t="s">
        <v>1022</v>
      </c>
      <c r="C112" s="434"/>
      <c r="D112" s="434"/>
      <c r="E112" s="434"/>
      <c r="F112" s="465">
        <v>42230</v>
      </c>
      <c r="G112" s="465"/>
      <c r="H112" s="200"/>
      <c r="I112" s="200"/>
    </row>
    <row r="113" spans="2:9" x14ac:dyDescent="0.3">
      <c r="B113" s="434" t="s">
        <v>1023</v>
      </c>
      <c r="C113" s="434"/>
      <c r="D113" s="434"/>
      <c r="E113" s="434"/>
      <c r="F113" s="465">
        <v>42232</v>
      </c>
      <c r="G113" s="465"/>
      <c r="H113" s="200"/>
      <c r="I113" s="200"/>
    </row>
    <row r="114" spans="2:9" x14ac:dyDescent="0.3">
      <c r="B114" s="434" t="s">
        <v>1024</v>
      </c>
      <c r="C114" s="434"/>
      <c r="D114" s="434"/>
      <c r="E114" s="434"/>
      <c r="F114" s="465">
        <v>42227</v>
      </c>
      <c r="G114" s="465"/>
      <c r="H114" s="200"/>
      <c r="I114" s="200"/>
    </row>
    <row r="115" spans="2:9" x14ac:dyDescent="0.3">
      <c r="B115" s="434" t="s">
        <v>1025</v>
      </c>
      <c r="C115" s="434"/>
      <c r="D115" s="434"/>
      <c r="E115" s="434"/>
      <c r="F115" s="465">
        <v>42116</v>
      </c>
      <c r="G115" s="465"/>
      <c r="H115" s="200"/>
      <c r="I115" s="200"/>
    </row>
    <row r="116" spans="2:9" x14ac:dyDescent="0.3">
      <c r="B116" s="434" t="s">
        <v>1026</v>
      </c>
      <c r="C116" s="434"/>
      <c r="D116" s="434"/>
      <c r="E116" s="434"/>
      <c r="F116" s="465">
        <v>42236</v>
      </c>
      <c r="G116" s="465"/>
      <c r="H116" s="200"/>
      <c r="I116" s="200"/>
    </row>
    <row r="117" spans="2:9" x14ac:dyDescent="0.3">
      <c r="B117" s="434" t="s">
        <v>1027</v>
      </c>
      <c r="C117" s="434"/>
      <c r="D117" s="434"/>
      <c r="E117" s="434"/>
      <c r="F117" s="465">
        <v>42239</v>
      </c>
      <c r="G117" s="465"/>
      <c r="H117" s="200"/>
      <c r="I117" s="200"/>
    </row>
    <row r="118" spans="2:9" x14ac:dyDescent="0.3">
      <c r="B118" s="434" t="s">
        <v>1028</v>
      </c>
      <c r="C118" s="434"/>
      <c r="D118" s="434"/>
      <c r="E118" s="434"/>
      <c r="F118" s="465">
        <v>42225</v>
      </c>
      <c r="G118" s="465"/>
      <c r="H118" s="200"/>
      <c r="I118" s="200"/>
    </row>
    <row r="119" spans="2:9" x14ac:dyDescent="0.3">
      <c r="B119" s="434"/>
      <c r="C119" s="434"/>
      <c r="D119" s="434"/>
      <c r="E119" s="434"/>
      <c r="F119" s="465"/>
      <c r="G119" s="465"/>
      <c r="H119" s="200"/>
      <c r="I119" s="200"/>
    </row>
    <row r="120" spans="2:9" x14ac:dyDescent="0.3">
      <c r="B120" s="434"/>
      <c r="C120" s="434"/>
      <c r="D120" s="434"/>
      <c r="E120" s="434"/>
      <c r="F120" s="465"/>
      <c r="G120" s="465"/>
      <c r="H120" s="200"/>
      <c r="I120" s="200"/>
    </row>
    <row r="121" spans="2:9" x14ac:dyDescent="0.3">
      <c r="B121" s="434"/>
      <c r="C121" s="434"/>
      <c r="D121" s="434"/>
      <c r="E121" s="434"/>
      <c r="F121" s="465"/>
      <c r="G121" s="465"/>
      <c r="H121" s="200"/>
      <c r="I121" s="200"/>
    </row>
    <row r="122" spans="2:9" x14ac:dyDescent="0.3">
      <c r="B122" s="434"/>
      <c r="C122" s="434"/>
      <c r="D122" s="434"/>
      <c r="E122" s="434"/>
      <c r="F122" s="465"/>
      <c r="G122" s="465"/>
      <c r="H122" s="200"/>
      <c r="I122" s="200"/>
    </row>
    <row r="123" spans="2:9" x14ac:dyDescent="0.3">
      <c r="B123" s="434"/>
      <c r="C123" s="434"/>
      <c r="D123" s="434"/>
      <c r="E123" s="434"/>
      <c r="F123" s="465"/>
      <c r="G123" s="465"/>
      <c r="H123" s="200"/>
      <c r="I123" s="200"/>
    </row>
    <row r="124" spans="2:9" x14ac:dyDescent="0.3">
      <c r="B124" s="434"/>
      <c r="C124" s="434"/>
      <c r="D124" s="434"/>
      <c r="E124" s="434"/>
      <c r="F124" s="465"/>
      <c r="G124" s="465"/>
      <c r="H124" s="200"/>
      <c r="I124" s="200"/>
    </row>
    <row r="125" spans="2:9" x14ac:dyDescent="0.3">
      <c r="B125" s="434"/>
      <c r="C125" s="434"/>
      <c r="D125" s="434"/>
      <c r="E125" s="434"/>
      <c r="F125" s="465"/>
      <c r="G125" s="465"/>
      <c r="H125" s="200"/>
      <c r="I125" s="200"/>
    </row>
    <row r="126" spans="2:9" x14ac:dyDescent="0.3">
      <c r="B126" s="434"/>
      <c r="C126" s="434"/>
      <c r="D126" s="434"/>
      <c r="E126" s="434"/>
      <c r="F126" s="465"/>
      <c r="G126" s="465"/>
      <c r="H126" s="200"/>
      <c r="I126" s="200"/>
    </row>
    <row r="127" spans="2:9" x14ac:dyDescent="0.3">
      <c r="B127" s="434"/>
      <c r="C127" s="434"/>
      <c r="D127" s="434"/>
      <c r="E127" s="434"/>
      <c r="F127" s="465"/>
      <c r="G127" s="465"/>
      <c r="H127" s="200"/>
      <c r="I127" s="200"/>
    </row>
    <row r="128" spans="2:9" x14ac:dyDescent="0.3">
      <c r="B128" s="434"/>
      <c r="C128" s="434"/>
      <c r="D128" s="434"/>
      <c r="E128" s="434"/>
      <c r="F128" s="465"/>
      <c r="G128" s="465"/>
      <c r="H128" s="200"/>
      <c r="I128" s="200"/>
    </row>
    <row r="129" spans="2:9" x14ac:dyDescent="0.3">
      <c r="B129" s="434"/>
      <c r="C129" s="434"/>
      <c r="D129" s="434"/>
      <c r="E129" s="434"/>
      <c r="F129" s="465"/>
      <c r="G129" s="465"/>
      <c r="H129" s="200"/>
      <c r="I129" s="200"/>
    </row>
    <row r="130" spans="2:9" x14ac:dyDescent="0.3">
      <c r="B130" s="434"/>
      <c r="C130" s="434"/>
      <c r="D130" s="434"/>
      <c r="E130" s="434"/>
      <c r="F130" s="465"/>
      <c r="G130" s="465"/>
      <c r="H130" s="200"/>
      <c r="I130" s="200"/>
    </row>
    <row r="131" spans="2:9" x14ac:dyDescent="0.3">
      <c r="B131" s="434"/>
      <c r="C131" s="434"/>
      <c r="D131" s="434"/>
      <c r="E131" s="434"/>
      <c r="F131" s="465"/>
      <c r="G131" s="465"/>
      <c r="H131" s="200"/>
      <c r="I131" s="200"/>
    </row>
    <row r="132" spans="2:9" x14ac:dyDescent="0.3">
      <c r="B132" s="434"/>
      <c r="C132" s="434"/>
      <c r="D132" s="434"/>
      <c r="E132" s="434"/>
      <c r="F132" s="465"/>
      <c r="G132" s="465"/>
      <c r="H132" s="200"/>
      <c r="I132" s="200"/>
    </row>
    <row r="133" spans="2:9" x14ac:dyDescent="0.3">
      <c r="B133" s="434"/>
      <c r="C133" s="434"/>
      <c r="D133" s="434"/>
      <c r="E133" s="434"/>
      <c r="F133" s="465"/>
      <c r="G133" s="465"/>
      <c r="H133" s="200"/>
      <c r="I133" s="200"/>
    </row>
    <row r="134" spans="2:9" x14ac:dyDescent="0.3">
      <c r="B134" s="434"/>
      <c r="C134" s="434"/>
      <c r="D134" s="434"/>
      <c r="E134" s="434"/>
      <c r="F134" s="465"/>
      <c r="G134" s="465"/>
      <c r="H134" s="200"/>
      <c r="I134" s="200"/>
    </row>
    <row r="135" spans="2:9" x14ac:dyDescent="0.3">
      <c r="B135" s="434"/>
      <c r="C135" s="434"/>
      <c r="D135" s="434"/>
      <c r="E135" s="434"/>
      <c r="F135" s="465"/>
      <c r="G135" s="465"/>
      <c r="H135" s="200"/>
      <c r="I135" s="200"/>
    </row>
    <row r="136" spans="2:9" x14ac:dyDescent="0.3">
      <c r="B136" s="434"/>
      <c r="C136" s="434"/>
      <c r="D136" s="434"/>
      <c r="E136" s="434"/>
      <c r="F136" s="465"/>
      <c r="G136" s="465"/>
      <c r="H136" s="200"/>
      <c r="I136" s="200"/>
    </row>
    <row r="137" spans="2:9" x14ac:dyDescent="0.3">
      <c r="B137" s="200" t="s">
        <v>351</v>
      </c>
      <c r="C137" s="200"/>
      <c r="D137" s="200"/>
      <c r="E137" s="200"/>
      <c r="F137" s="200"/>
      <c r="G137" s="200"/>
      <c r="H137" s="200"/>
      <c r="I137" s="200"/>
    </row>
    <row r="138" spans="2:9" x14ac:dyDescent="0.3">
      <c r="B138" s="200" t="s">
        <v>677</v>
      </c>
      <c r="C138" s="200"/>
      <c r="D138" s="200"/>
      <c r="E138" s="200"/>
      <c r="F138" s="200"/>
      <c r="G138" s="200"/>
      <c r="H138" s="200"/>
      <c r="I138" s="200"/>
    </row>
    <row r="139" spans="2:9" x14ac:dyDescent="0.3">
      <c r="B139" s="200"/>
      <c r="C139" s="51" t="s">
        <v>345</v>
      </c>
      <c r="D139" s="647"/>
      <c r="E139" s="647"/>
      <c r="F139" s="647"/>
      <c r="G139" s="647"/>
      <c r="H139" s="200"/>
      <c r="I139" s="200"/>
    </row>
    <row r="142" spans="2:9" ht="17.399999999999999" x14ac:dyDescent="0.3">
      <c r="B142" s="17" t="s">
        <v>349</v>
      </c>
      <c r="C142" s="200"/>
      <c r="D142" s="200"/>
      <c r="E142" s="200"/>
      <c r="F142" s="200"/>
      <c r="G142" s="200"/>
      <c r="H142" s="200"/>
      <c r="I142" s="200"/>
    </row>
    <row r="143" spans="2:9" x14ac:dyDescent="0.3">
      <c r="B143" s="463" t="str">
        <f>'Title Page'!$D$9</f>
        <v>Weber State University</v>
      </c>
      <c r="C143" s="463"/>
      <c r="D143" s="463"/>
      <c r="E143" s="463"/>
      <c r="F143" s="463"/>
      <c r="G143" s="463"/>
      <c r="H143" s="463"/>
      <c r="I143" s="200"/>
    </row>
    <row r="144" spans="2:9" x14ac:dyDescent="0.3">
      <c r="B144" s="200"/>
      <c r="C144" s="200"/>
      <c r="D144" s="200"/>
      <c r="E144" s="200"/>
      <c r="F144" s="200"/>
      <c r="G144" s="200"/>
      <c r="H144" s="200"/>
      <c r="I144" s="200"/>
    </row>
    <row r="145" spans="2:9" x14ac:dyDescent="0.3">
      <c r="B145" s="200"/>
      <c r="C145" s="200"/>
      <c r="D145" s="200"/>
      <c r="E145" s="200"/>
      <c r="F145" s="200"/>
      <c r="G145" s="200"/>
      <c r="H145" s="200"/>
      <c r="I145" s="200"/>
    </row>
    <row r="146" spans="2:9" x14ac:dyDescent="0.3">
      <c r="B146" s="201" t="s">
        <v>525</v>
      </c>
      <c r="C146" s="434" t="s">
        <v>940</v>
      </c>
      <c r="D146" s="434"/>
      <c r="E146" s="434"/>
      <c r="F146" s="434"/>
      <c r="G146" s="434"/>
      <c r="H146" s="434"/>
      <c r="I146" s="51" t="s">
        <v>556</v>
      </c>
    </row>
    <row r="147" spans="2:9" x14ac:dyDescent="0.3">
      <c r="B147" s="201" t="s">
        <v>29</v>
      </c>
      <c r="C147" s="434" t="s">
        <v>941</v>
      </c>
      <c r="D147" s="434"/>
      <c r="E147" s="434"/>
      <c r="F147" s="434"/>
      <c r="G147" s="434"/>
      <c r="H147" s="434"/>
      <c r="I147" s="200"/>
    </row>
    <row r="148" spans="2:9" x14ac:dyDescent="0.3">
      <c r="B148" s="201" t="s">
        <v>29</v>
      </c>
      <c r="C148" s="434"/>
      <c r="D148" s="434"/>
      <c r="E148" s="434"/>
      <c r="F148" s="434"/>
      <c r="G148" s="434"/>
      <c r="H148" s="434"/>
      <c r="I148" s="200"/>
    </row>
    <row r="149" spans="2:9" x14ac:dyDescent="0.3">
      <c r="B149" s="201" t="s">
        <v>320</v>
      </c>
      <c r="C149" s="442" t="s">
        <v>919</v>
      </c>
      <c r="D149" s="442"/>
      <c r="E149" s="442"/>
      <c r="F149" s="442"/>
      <c r="G149" s="200"/>
      <c r="H149" s="200"/>
      <c r="I149" s="200"/>
    </row>
    <row r="150" spans="2:9" x14ac:dyDescent="0.3">
      <c r="B150" s="201" t="s">
        <v>352</v>
      </c>
      <c r="C150" s="200"/>
      <c r="D150" s="195">
        <v>15</v>
      </c>
      <c r="E150" s="200"/>
      <c r="F150" s="200"/>
      <c r="G150" s="200"/>
      <c r="H150" s="200"/>
      <c r="I150" s="200"/>
    </row>
    <row r="151" spans="2:9" x14ac:dyDescent="0.3">
      <c r="B151" s="201" t="s">
        <v>321</v>
      </c>
      <c r="C151" s="200"/>
      <c r="D151" s="434" t="s">
        <v>942</v>
      </c>
      <c r="E151" s="434"/>
      <c r="F151" s="434"/>
      <c r="G151" s="434"/>
      <c r="H151" s="200"/>
      <c r="I151" s="200"/>
    </row>
    <row r="152" spans="2:9" x14ac:dyDescent="0.3">
      <c r="B152" s="201" t="s">
        <v>322</v>
      </c>
      <c r="C152" s="200"/>
      <c r="D152" s="200"/>
      <c r="E152" s="31" t="s">
        <v>803</v>
      </c>
      <c r="F152" s="208" t="str">
        <f>IF(E152="", " &lt;=== Select from drop down list","")</f>
        <v/>
      </c>
      <c r="G152" s="200"/>
      <c r="H152" s="200"/>
      <c r="I152" s="200"/>
    </row>
    <row r="153" spans="2:9" x14ac:dyDescent="0.3">
      <c r="B153" s="211" t="str">
        <f>IF(E152="No", "There must be a signed agreement!","")</f>
        <v/>
      </c>
      <c r="C153" s="204"/>
      <c r="D153" s="200"/>
      <c r="E153" s="200"/>
      <c r="F153" s="200"/>
      <c r="G153" s="200"/>
      <c r="H153" s="200"/>
      <c r="I153" s="200"/>
    </row>
    <row r="154" spans="2:9" x14ac:dyDescent="0.3">
      <c r="B154" s="201"/>
      <c r="C154" s="200"/>
      <c r="D154" s="200"/>
      <c r="E154" s="200"/>
      <c r="F154" s="200"/>
      <c r="G154" s="200"/>
      <c r="H154" s="200"/>
      <c r="I154" s="200"/>
    </row>
    <row r="155" spans="2:9" x14ac:dyDescent="0.3">
      <c r="B155" s="199" t="s">
        <v>343</v>
      </c>
      <c r="C155" s="200"/>
      <c r="D155" s="200"/>
      <c r="E155" s="200"/>
      <c r="F155" s="200"/>
      <c r="G155" s="200"/>
      <c r="H155" s="200"/>
      <c r="I155" s="200"/>
    </row>
    <row r="156" spans="2:9" x14ac:dyDescent="0.3">
      <c r="B156" s="200"/>
      <c r="C156" s="200"/>
      <c r="D156" s="200"/>
      <c r="E156" s="200"/>
      <c r="F156" s="200"/>
      <c r="G156" s="200"/>
      <c r="H156" s="200"/>
      <c r="I156" s="200"/>
    </row>
    <row r="157" spans="2:9" x14ac:dyDescent="0.3">
      <c r="B157" s="644" t="s">
        <v>392</v>
      </c>
      <c r="C157" s="644"/>
      <c r="D157" s="644"/>
      <c r="E157" s="644"/>
      <c r="F157" s="644"/>
      <c r="G157" s="31" t="s">
        <v>804</v>
      </c>
      <c r="H157" s="208" t="str">
        <f>IF(G157="", " &lt;=== Select from drop down list","")</f>
        <v/>
      </c>
      <c r="I157" s="200"/>
    </row>
    <row r="158" spans="2:9" s="236" customFormat="1" x14ac:dyDescent="0.3">
      <c r="B158" s="243"/>
      <c r="C158" s="243"/>
      <c r="D158" s="243"/>
      <c r="E158" s="243"/>
      <c r="F158" s="243"/>
      <c r="H158" s="238"/>
    </row>
    <row r="159" spans="2:9" s="236" customFormat="1" ht="15" customHeight="1" x14ac:dyDescent="0.3">
      <c r="B159" s="640" t="s">
        <v>612</v>
      </c>
      <c r="C159" s="641"/>
      <c r="D159" s="641"/>
      <c r="E159" s="641"/>
      <c r="F159" s="642"/>
      <c r="G159" s="235">
        <v>6000</v>
      </c>
      <c r="H159" s="238"/>
    </row>
    <row r="160" spans="2:9" s="236" customFormat="1" x14ac:dyDescent="0.3"/>
    <row r="161" spans="2:9" s="236" customFormat="1" ht="39.9" customHeight="1" x14ac:dyDescent="0.3">
      <c r="B161" s="632" t="s">
        <v>337</v>
      </c>
      <c r="C161" s="632"/>
      <c r="D161" s="632"/>
      <c r="E161" s="632" t="s">
        <v>613</v>
      </c>
      <c r="F161" s="632"/>
    </row>
    <row r="162" spans="2:9" x14ac:dyDescent="0.3">
      <c r="B162" s="644" t="s">
        <v>338</v>
      </c>
      <c r="C162" s="644"/>
      <c r="D162" s="644"/>
      <c r="E162" s="643">
        <v>120</v>
      </c>
      <c r="F162" s="643"/>
      <c r="G162" s="200"/>
      <c r="H162" s="200"/>
      <c r="I162" s="200"/>
    </row>
    <row r="163" spans="2:9" x14ac:dyDescent="0.3">
      <c r="B163" s="644" t="s">
        <v>393</v>
      </c>
      <c r="C163" s="644"/>
      <c r="D163" s="644"/>
      <c r="E163" s="643">
        <v>3752</v>
      </c>
      <c r="F163" s="643"/>
      <c r="G163" s="200"/>
      <c r="H163" s="200"/>
      <c r="I163" s="200"/>
    </row>
    <row r="164" spans="2:9" x14ac:dyDescent="0.3">
      <c r="B164" s="644" t="s">
        <v>339</v>
      </c>
      <c r="C164" s="644"/>
      <c r="D164" s="644"/>
      <c r="E164" s="643" t="s">
        <v>911</v>
      </c>
      <c r="F164" s="643"/>
      <c r="G164" s="200"/>
      <c r="H164" s="200"/>
      <c r="I164" s="200"/>
    </row>
    <row r="165" spans="2:9" x14ac:dyDescent="0.3">
      <c r="B165" s="644" t="s">
        <v>340</v>
      </c>
      <c r="C165" s="644"/>
      <c r="D165" s="644"/>
      <c r="E165" s="643">
        <v>98</v>
      </c>
      <c r="F165" s="643"/>
      <c r="G165" s="200"/>
      <c r="H165" s="200"/>
      <c r="I165" s="200"/>
    </row>
    <row r="166" spans="2:9" x14ac:dyDescent="0.3">
      <c r="B166" s="646" t="s">
        <v>341</v>
      </c>
      <c r="C166" s="646"/>
      <c r="D166" s="646"/>
      <c r="E166" s="643">
        <v>2030</v>
      </c>
      <c r="F166" s="643"/>
      <c r="G166" s="200"/>
      <c r="H166" s="200"/>
      <c r="I166" s="200"/>
    </row>
    <row r="167" spans="2:9" x14ac:dyDescent="0.3">
      <c r="B167" s="645"/>
      <c r="C167" s="645"/>
      <c r="D167" s="645"/>
      <c r="E167" s="643"/>
      <c r="F167" s="643"/>
      <c r="G167" s="200"/>
      <c r="H167" s="200"/>
      <c r="I167" s="200"/>
    </row>
    <row r="168" spans="2:9" x14ac:dyDescent="0.3">
      <c r="B168" s="645"/>
      <c r="C168" s="645"/>
      <c r="D168" s="645"/>
      <c r="E168" s="643"/>
      <c r="F168" s="643"/>
      <c r="G168" s="200"/>
      <c r="H168" s="200"/>
      <c r="I168" s="200"/>
    </row>
    <row r="169" spans="2:9" x14ac:dyDescent="0.3">
      <c r="B169" s="645"/>
      <c r="C169" s="645"/>
      <c r="D169" s="645"/>
      <c r="E169" s="643"/>
      <c r="F169" s="643"/>
      <c r="G169" s="200"/>
      <c r="H169" s="200"/>
      <c r="I169" s="200"/>
    </row>
    <row r="170" spans="2:9" x14ac:dyDescent="0.3">
      <c r="B170" s="200"/>
      <c r="C170" s="200"/>
      <c r="D170" s="200"/>
      <c r="E170" s="200"/>
      <c r="F170" s="200"/>
      <c r="G170" s="200"/>
      <c r="H170" s="200"/>
      <c r="I170" s="200"/>
    </row>
    <row r="171" spans="2:9" x14ac:dyDescent="0.3">
      <c r="B171" s="644" t="s">
        <v>342</v>
      </c>
      <c r="C171" s="644"/>
      <c r="D171" s="644"/>
      <c r="E171" s="108">
        <v>10</v>
      </c>
      <c r="F171" s="200"/>
      <c r="G171" s="200"/>
      <c r="H171" s="200"/>
      <c r="I171" s="200"/>
    </row>
    <row r="172" spans="2:9" x14ac:dyDescent="0.3">
      <c r="B172" s="644" t="s">
        <v>336</v>
      </c>
      <c r="C172" s="644"/>
      <c r="D172" s="644"/>
      <c r="E172" s="108">
        <v>5</v>
      </c>
      <c r="F172" s="200"/>
      <c r="G172" s="200"/>
      <c r="H172" s="200"/>
      <c r="I172" s="200"/>
    </row>
    <row r="173" spans="2:9" x14ac:dyDescent="0.3">
      <c r="B173" s="644" t="s">
        <v>334</v>
      </c>
      <c r="C173" s="644"/>
      <c r="D173" s="644"/>
      <c r="E173" s="108">
        <v>48</v>
      </c>
      <c r="F173" s="200"/>
      <c r="G173" s="200"/>
      <c r="H173" s="200"/>
      <c r="I173" s="200"/>
    </row>
    <row r="174" spans="2:9" x14ac:dyDescent="0.3">
      <c r="B174" s="200"/>
      <c r="C174" s="200"/>
      <c r="D174" s="200"/>
      <c r="E174" s="200"/>
      <c r="F174" s="200"/>
      <c r="G174" s="200"/>
      <c r="H174" s="200"/>
      <c r="I174" s="200"/>
    </row>
    <row r="175" spans="2:9" x14ac:dyDescent="0.3">
      <c r="B175" s="648" t="s">
        <v>348</v>
      </c>
      <c r="C175" s="648"/>
      <c r="D175" s="648"/>
      <c r="E175" s="648"/>
      <c r="F175" s="648"/>
      <c r="G175" s="648"/>
      <c r="H175" s="648"/>
      <c r="I175" s="648"/>
    </row>
    <row r="176" spans="2:9" x14ac:dyDescent="0.3">
      <c r="B176" s="208" t="s">
        <v>347</v>
      </c>
      <c r="C176" s="208"/>
      <c r="D176" s="208"/>
      <c r="E176" s="208"/>
      <c r="F176" s="208"/>
      <c r="G176" s="208"/>
      <c r="H176" s="208"/>
      <c r="I176" s="208"/>
    </row>
    <row r="177" spans="2:9" ht="43.2" customHeight="1" x14ac:dyDescent="0.3">
      <c r="B177" s="549" t="s">
        <v>344</v>
      </c>
      <c r="C177" s="549"/>
      <c r="D177" s="549"/>
      <c r="E177" s="549"/>
      <c r="F177" s="627" t="s">
        <v>346</v>
      </c>
      <c r="G177" s="627"/>
      <c r="H177" s="200"/>
      <c r="I177" s="200"/>
    </row>
    <row r="178" spans="2:9" x14ac:dyDescent="0.3">
      <c r="B178" s="434" t="s">
        <v>1029</v>
      </c>
      <c r="C178" s="434"/>
      <c r="D178" s="434"/>
      <c r="E178" s="434"/>
      <c r="F178" s="465">
        <v>42109</v>
      </c>
      <c r="G178" s="465"/>
      <c r="H178" s="200"/>
      <c r="I178" s="200"/>
    </row>
    <row r="179" spans="2:9" x14ac:dyDescent="0.3">
      <c r="B179" s="434" t="s">
        <v>1030</v>
      </c>
      <c r="C179" s="434"/>
      <c r="D179" s="434"/>
      <c r="E179" s="434"/>
      <c r="F179" s="465">
        <v>42124</v>
      </c>
      <c r="G179" s="465"/>
      <c r="H179" s="200"/>
      <c r="I179" s="200"/>
    </row>
    <row r="180" spans="2:9" x14ac:dyDescent="0.3">
      <c r="B180" s="434" t="s">
        <v>1031</v>
      </c>
      <c r="C180" s="434"/>
      <c r="D180" s="434"/>
      <c r="E180" s="434"/>
      <c r="F180" s="465">
        <v>42082</v>
      </c>
      <c r="G180" s="465"/>
      <c r="H180" s="200"/>
      <c r="I180" s="200"/>
    </row>
    <row r="181" spans="2:9" x14ac:dyDescent="0.3">
      <c r="B181" s="434" t="s">
        <v>1032</v>
      </c>
      <c r="C181" s="434"/>
      <c r="D181" s="434"/>
      <c r="E181" s="434"/>
      <c r="F181" s="465">
        <v>42597</v>
      </c>
      <c r="G181" s="465"/>
      <c r="H181" s="200"/>
      <c r="I181" s="200"/>
    </row>
    <row r="182" spans="2:9" x14ac:dyDescent="0.3">
      <c r="B182" s="434" t="s">
        <v>1033</v>
      </c>
      <c r="C182" s="434"/>
      <c r="D182" s="434"/>
      <c r="E182" s="434"/>
      <c r="F182" s="465">
        <v>42310</v>
      </c>
      <c r="G182" s="465"/>
      <c r="H182" s="200"/>
      <c r="I182" s="200"/>
    </row>
    <row r="183" spans="2:9" x14ac:dyDescent="0.3">
      <c r="B183" s="434" t="s">
        <v>1034</v>
      </c>
      <c r="C183" s="434"/>
      <c r="D183" s="434"/>
      <c r="E183" s="434"/>
      <c r="F183" s="465">
        <v>42125</v>
      </c>
      <c r="G183" s="465"/>
      <c r="H183" s="200"/>
      <c r="I183" s="200"/>
    </row>
    <row r="184" spans="2:9" x14ac:dyDescent="0.3">
      <c r="B184" s="434"/>
      <c r="C184" s="434"/>
      <c r="D184" s="434"/>
      <c r="E184" s="434"/>
      <c r="F184" s="465"/>
      <c r="G184" s="465"/>
      <c r="H184" s="200"/>
      <c r="I184" s="200"/>
    </row>
    <row r="185" spans="2:9" x14ac:dyDescent="0.3">
      <c r="B185" s="434"/>
      <c r="C185" s="434"/>
      <c r="D185" s="434"/>
      <c r="E185" s="434"/>
      <c r="F185" s="465"/>
      <c r="G185" s="465"/>
      <c r="H185" s="200"/>
      <c r="I185" s="200"/>
    </row>
    <row r="186" spans="2:9" x14ac:dyDescent="0.3">
      <c r="B186" s="434"/>
      <c r="C186" s="434"/>
      <c r="D186" s="434"/>
      <c r="E186" s="434"/>
      <c r="F186" s="465"/>
      <c r="G186" s="465"/>
      <c r="H186" s="200"/>
      <c r="I186" s="200"/>
    </row>
    <row r="187" spans="2:9" x14ac:dyDescent="0.3">
      <c r="B187" s="434"/>
      <c r="C187" s="434"/>
      <c r="D187" s="434"/>
      <c r="E187" s="434"/>
      <c r="F187" s="465"/>
      <c r="G187" s="465"/>
      <c r="H187" s="200"/>
      <c r="I187" s="200"/>
    </row>
    <row r="188" spans="2:9" x14ac:dyDescent="0.3">
      <c r="B188" s="434"/>
      <c r="C188" s="434"/>
      <c r="D188" s="434"/>
      <c r="E188" s="434"/>
      <c r="F188" s="465"/>
      <c r="G188" s="465"/>
      <c r="H188" s="200"/>
      <c r="I188" s="200"/>
    </row>
    <row r="189" spans="2:9" x14ac:dyDescent="0.3">
      <c r="B189" s="434"/>
      <c r="C189" s="434"/>
      <c r="D189" s="434"/>
      <c r="E189" s="434"/>
      <c r="F189" s="465"/>
      <c r="G189" s="465"/>
      <c r="H189" s="200"/>
      <c r="I189" s="200"/>
    </row>
    <row r="190" spans="2:9" x14ac:dyDescent="0.3">
      <c r="B190" s="434"/>
      <c r="C190" s="434"/>
      <c r="D190" s="434"/>
      <c r="E190" s="434"/>
      <c r="F190" s="465"/>
      <c r="G190" s="465"/>
      <c r="H190" s="200"/>
      <c r="I190" s="200"/>
    </row>
    <row r="191" spans="2:9" x14ac:dyDescent="0.3">
      <c r="B191" s="434"/>
      <c r="C191" s="434"/>
      <c r="D191" s="434"/>
      <c r="E191" s="434"/>
      <c r="F191" s="465"/>
      <c r="G191" s="465"/>
      <c r="H191" s="200"/>
      <c r="I191" s="200"/>
    </row>
    <row r="192" spans="2:9" x14ac:dyDescent="0.3">
      <c r="B192" s="434"/>
      <c r="C192" s="434"/>
      <c r="D192" s="434"/>
      <c r="E192" s="434"/>
      <c r="F192" s="465"/>
      <c r="G192" s="465"/>
      <c r="H192" s="200"/>
      <c r="I192" s="200"/>
    </row>
    <row r="193" spans="2:9" x14ac:dyDescent="0.3">
      <c r="B193" s="434"/>
      <c r="C193" s="434"/>
      <c r="D193" s="434"/>
      <c r="E193" s="434"/>
      <c r="F193" s="465"/>
      <c r="G193" s="465"/>
      <c r="H193" s="200"/>
      <c r="I193" s="200"/>
    </row>
    <row r="194" spans="2:9" x14ac:dyDescent="0.3">
      <c r="B194" s="434"/>
      <c r="C194" s="434"/>
      <c r="D194" s="434"/>
      <c r="E194" s="434"/>
      <c r="F194" s="465"/>
      <c r="G194" s="465"/>
      <c r="H194" s="200"/>
      <c r="I194" s="200"/>
    </row>
    <row r="195" spans="2:9" x14ac:dyDescent="0.3">
      <c r="B195" s="434"/>
      <c r="C195" s="434"/>
      <c r="D195" s="434"/>
      <c r="E195" s="434"/>
      <c r="F195" s="465"/>
      <c r="G195" s="465"/>
      <c r="H195" s="200"/>
      <c r="I195" s="200"/>
    </row>
    <row r="196" spans="2:9" x14ac:dyDescent="0.3">
      <c r="B196" s="434"/>
      <c r="C196" s="434"/>
      <c r="D196" s="434"/>
      <c r="E196" s="434"/>
      <c r="F196" s="465"/>
      <c r="G196" s="465"/>
      <c r="H196" s="200"/>
      <c r="I196" s="200"/>
    </row>
    <row r="197" spans="2:9" x14ac:dyDescent="0.3">
      <c r="B197" s="434"/>
      <c r="C197" s="434"/>
      <c r="D197" s="434"/>
      <c r="E197" s="434"/>
      <c r="F197" s="465"/>
      <c r="G197" s="465"/>
      <c r="H197" s="200"/>
      <c r="I197" s="200"/>
    </row>
    <row r="198" spans="2:9" x14ac:dyDescent="0.3">
      <c r="B198" s="434"/>
      <c r="C198" s="434"/>
      <c r="D198" s="434"/>
      <c r="E198" s="434"/>
      <c r="F198" s="465"/>
      <c r="G198" s="465"/>
      <c r="H198" s="200"/>
      <c r="I198" s="200"/>
    </row>
    <row r="199" spans="2:9" x14ac:dyDescent="0.3">
      <c r="B199" s="434"/>
      <c r="C199" s="434"/>
      <c r="D199" s="434"/>
      <c r="E199" s="434"/>
      <c r="F199" s="465"/>
      <c r="G199" s="465"/>
      <c r="H199" s="200"/>
      <c r="I199" s="200"/>
    </row>
    <row r="200" spans="2:9" x14ac:dyDescent="0.3">
      <c r="B200" s="434"/>
      <c r="C200" s="434"/>
      <c r="D200" s="434"/>
      <c r="E200" s="434"/>
      <c r="F200" s="465"/>
      <c r="G200" s="465"/>
      <c r="H200" s="200"/>
      <c r="I200" s="200"/>
    </row>
    <row r="201" spans="2:9" x14ac:dyDescent="0.3">
      <c r="B201" s="434"/>
      <c r="C201" s="434"/>
      <c r="D201" s="434"/>
      <c r="E201" s="434"/>
      <c r="F201" s="465"/>
      <c r="G201" s="465"/>
      <c r="H201" s="200"/>
      <c r="I201" s="200"/>
    </row>
    <row r="202" spans="2:9" x14ac:dyDescent="0.3">
      <c r="B202" s="434"/>
      <c r="C202" s="434"/>
      <c r="D202" s="434"/>
      <c r="E202" s="434"/>
      <c r="F202" s="465"/>
      <c r="G202" s="465"/>
      <c r="H202" s="200"/>
      <c r="I202" s="200"/>
    </row>
    <row r="203" spans="2:9" x14ac:dyDescent="0.3">
      <c r="B203" s="200" t="s">
        <v>351</v>
      </c>
      <c r="C203" s="200"/>
      <c r="D203" s="200"/>
      <c r="E203" s="200"/>
      <c r="F203" s="200"/>
      <c r="G203" s="200"/>
      <c r="H203" s="200"/>
      <c r="I203" s="200"/>
    </row>
    <row r="204" spans="2:9" x14ac:dyDescent="0.3">
      <c r="B204" s="200" t="s">
        <v>677</v>
      </c>
      <c r="C204" s="200"/>
      <c r="D204" s="200"/>
      <c r="E204" s="200"/>
      <c r="F204" s="200"/>
      <c r="G204" s="200"/>
      <c r="H204" s="200"/>
      <c r="I204" s="200"/>
    </row>
    <row r="205" spans="2:9" x14ac:dyDescent="0.3">
      <c r="B205" s="200"/>
      <c r="C205" s="51" t="s">
        <v>345</v>
      </c>
      <c r="D205" s="647"/>
      <c r="E205" s="647"/>
      <c r="F205" s="647"/>
      <c r="G205" s="647"/>
      <c r="H205" s="200"/>
      <c r="I205" s="200"/>
    </row>
    <row r="208" spans="2:9" ht="17.399999999999999" x14ac:dyDescent="0.3">
      <c r="B208" s="17" t="s">
        <v>349</v>
      </c>
      <c r="C208" s="200"/>
      <c r="D208" s="200"/>
      <c r="E208" s="200"/>
      <c r="F208" s="200"/>
      <c r="G208" s="200"/>
      <c r="H208" s="200"/>
      <c r="I208" s="200"/>
    </row>
    <row r="209" spans="2:9" x14ac:dyDescent="0.3">
      <c r="B209" s="463" t="str">
        <f>'Title Page'!$D$9</f>
        <v>Weber State University</v>
      </c>
      <c r="C209" s="463"/>
      <c r="D209" s="463"/>
      <c r="E209" s="463"/>
      <c r="F209" s="463"/>
      <c r="G209" s="463"/>
      <c r="H209" s="463"/>
      <c r="I209" s="200"/>
    </row>
    <row r="210" spans="2:9" x14ac:dyDescent="0.3">
      <c r="B210" s="200"/>
      <c r="C210" s="200"/>
      <c r="D210" s="200"/>
      <c r="E210" s="200"/>
      <c r="F210" s="200"/>
      <c r="G210" s="200"/>
      <c r="H210" s="200"/>
      <c r="I210" s="200"/>
    </row>
    <row r="211" spans="2:9" x14ac:dyDescent="0.3">
      <c r="B211" s="200"/>
      <c r="C211" s="200"/>
      <c r="D211" s="200"/>
      <c r="E211" s="200"/>
      <c r="F211" s="200"/>
      <c r="G211" s="200"/>
      <c r="H211" s="200"/>
      <c r="I211" s="200"/>
    </row>
    <row r="212" spans="2:9" x14ac:dyDescent="0.3">
      <c r="B212" s="201" t="s">
        <v>525</v>
      </c>
      <c r="C212" s="434" t="s">
        <v>943</v>
      </c>
      <c r="D212" s="434"/>
      <c r="E212" s="434"/>
      <c r="F212" s="434"/>
      <c r="G212" s="434"/>
      <c r="H212" s="434"/>
      <c r="I212" s="51" t="s">
        <v>555</v>
      </c>
    </row>
    <row r="213" spans="2:9" x14ac:dyDescent="0.3">
      <c r="B213" s="201" t="s">
        <v>29</v>
      </c>
      <c r="C213" s="434" t="s">
        <v>944</v>
      </c>
      <c r="D213" s="434"/>
      <c r="E213" s="434"/>
      <c r="F213" s="434"/>
      <c r="G213" s="434"/>
      <c r="H213" s="434"/>
      <c r="I213" s="200"/>
    </row>
    <row r="214" spans="2:9" x14ac:dyDescent="0.3">
      <c r="B214" s="201" t="s">
        <v>29</v>
      </c>
      <c r="C214" s="434"/>
      <c r="D214" s="434"/>
      <c r="E214" s="434"/>
      <c r="F214" s="434"/>
      <c r="G214" s="434"/>
      <c r="H214" s="434"/>
      <c r="I214" s="200"/>
    </row>
    <row r="215" spans="2:9" x14ac:dyDescent="0.3">
      <c r="B215" s="201" t="s">
        <v>320</v>
      </c>
      <c r="C215" s="442" t="s">
        <v>945</v>
      </c>
      <c r="D215" s="442"/>
      <c r="E215" s="442"/>
      <c r="F215" s="442"/>
      <c r="G215" s="200"/>
      <c r="H215" s="200"/>
      <c r="I215" s="200"/>
    </row>
    <row r="216" spans="2:9" x14ac:dyDescent="0.3">
      <c r="B216" s="201" t="s">
        <v>352</v>
      </c>
      <c r="C216" s="200"/>
      <c r="D216" s="195">
        <v>51</v>
      </c>
      <c r="E216" s="200"/>
      <c r="F216" s="200"/>
      <c r="G216" s="200"/>
      <c r="H216" s="200"/>
      <c r="I216" s="200"/>
    </row>
    <row r="217" spans="2:9" x14ac:dyDescent="0.3">
      <c r="B217" s="201" t="s">
        <v>321</v>
      </c>
      <c r="C217" s="200"/>
      <c r="D217" s="434" t="s">
        <v>946</v>
      </c>
      <c r="E217" s="434"/>
      <c r="F217" s="434"/>
      <c r="G217" s="434"/>
      <c r="H217" s="200"/>
      <c r="I217" s="200"/>
    </row>
    <row r="218" spans="2:9" x14ac:dyDescent="0.3">
      <c r="B218" s="201" t="s">
        <v>322</v>
      </c>
      <c r="C218" s="200"/>
      <c r="D218" s="200"/>
      <c r="E218" s="31" t="s">
        <v>803</v>
      </c>
      <c r="F218" s="208" t="str">
        <f>IF(E218="", " &lt;=== Select from drop down list","")</f>
        <v/>
      </c>
      <c r="G218" s="200"/>
      <c r="H218" s="200"/>
      <c r="I218" s="200"/>
    </row>
    <row r="219" spans="2:9" x14ac:dyDescent="0.3">
      <c r="B219" s="211" t="str">
        <f>IF(E218="No", "There must be a signed agreement!","")</f>
        <v/>
      </c>
      <c r="C219" s="204"/>
      <c r="D219" s="200"/>
      <c r="E219" s="200"/>
      <c r="F219" s="200"/>
      <c r="G219" s="200"/>
      <c r="H219" s="200"/>
      <c r="I219" s="200"/>
    </row>
    <row r="220" spans="2:9" x14ac:dyDescent="0.3">
      <c r="B220" s="201"/>
      <c r="C220" s="200"/>
      <c r="D220" s="200"/>
      <c r="E220" s="200"/>
      <c r="F220" s="200"/>
      <c r="G220" s="200"/>
      <c r="H220" s="200"/>
      <c r="I220" s="200"/>
    </row>
    <row r="221" spans="2:9" x14ac:dyDescent="0.3">
      <c r="B221" s="199" t="s">
        <v>343</v>
      </c>
      <c r="C221" s="200"/>
      <c r="D221" s="200"/>
      <c r="E221" s="200"/>
      <c r="F221" s="200"/>
      <c r="G221" s="200"/>
      <c r="H221" s="200"/>
      <c r="I221" s="200"/>
    </row>
    <row r="222" spans="2:9" x14ac:dyDescent="0.3">
      <c r="B222" s="200"/>
      <c r="C222" s="200"/>
      <c r="D222" s="200"/>
      <c r="E222" s="200"/>
      <c r="F222" s="200"/>
      <c r="G222" s="200"/>
      <c r="H222" s="200"/>
      <c r="I222" s="200"/>
    </row>
    <row r="223" spans="2:9" x14ac:dyDescent="0.3">
      <c r="B223" s="644" t="s">
        <v>392</v>
      </c>
      <c r="C223" s="644"/>
      <c r="D223" s="644"/>
      <c r="E223" s="644"/>
      <c r="F223" s="644"/>
      <c r="G223" s="31" t="s">
        <v>804</v>
      </c>
      <c r="H223" s="208" t="str">
        <f>IF(G223="", " &lt;=== Select from drop down list","")</f>
        <v/>
      </c>
      <c r="I223" s="200"/>
    </row>
    <row r="224" spans="2:9" s="236" customFormat="1" x14ac:dyDescent="0.3">
      <c r="B224" s="243"/>
      <c r="C224" s="243"/>
      <c r="D224" s="243"/>
      <c r="E224" s="243"/>
      <c r="F224" s="243"/>
      <c r="H224" s="238"/>
    </row>
    <row r="225" spans="2:9" s="236" customFormat="1" ht="15" customHeight="1" x14ac:dyDescent="0.3">
      <c r="B225" s="640" t="s">
        <v>612</v>
      </c>
      <c r="C225" s="641"/>
      <c r="D225" s="641"/>
      <c r="E225" s="641"/>
      <c r="F225" s="642"/>
      <c r="G225" s="235">
        <v>4743</v>
      </c>
      <c r="H225" s="238"/>
    </row>
    <row r="226" spans="2:9" s="236" customFormat="1" x14ac:dyDescent="0.3"/>
    <row r="227" spans="2:9" s="236" customFormat="1" ht="39.9" customHeight="1" x14ac:dyDescent="0.3">
      <c r="B227" s="632" t="s">
        <v>337</v>
      </c>
      <c r="C227" s="632"/>
      <c r="D227" s="632"/>
      <c r="E227" s="632" t="s">
        <v>613</v>
      </c>
      <c r="F227" s="632"/>
    </row>
    <row r="228" spans="2:9" x14ac:dyDescent="0.3">
      <c r="B228" s="644" t="s">
        <v>338</v>
      </c>
      <c r="C228" s="644"/>
      <c r="D228" s="644"/>
      <c r="E228" s="643" t="s">
        <v>911</v>
      </c>
      <c r="F228" s="643"/>
      <c r="G228" s="200"/>
      <c r="H228" s="200"/>
      <c r="I228" s="200"/>
    </row>
    <row r="229" spans="2:9" x14ac:dyDescent="0.3">
      <c r="B229" s="644" t="s">
        <v>393</v>
      </c>
      <c r="C229" s="644"/>
      <c r="D229" s="644"/>
      <c r="E229" s="643" t="s">
        <v>911</v>
      </c>
      <c r="F229" s="643"/>
      <c r="G229" s="200"/>
      <c r="H229" s="200"/>
      <c r="I229" s="200"/>
    </row>
    <row r="230" spans="2:9" x14ac:dyDescent="0.3">
      <c r="B230" s="644" t="s">
        <v>339</v>
      </c>
      <c r="C230" s="644"/>
      <c r="D230" s="644"/>
      <c r="E230" s="643" t="s">
        <v>911</v>
      </c>
      <c r="F230" s="643"/>
      <c r="G230" s="200"/>
      <c r="H230" s="200"/>
      <c r="I230" s="200"/>
    </row>
    <row r="231" spans="2:9" x14ac:dyDescent="0.3">
      <c r="B231" s="644" t="s">
        <v>340</v>
      </c>
      <c r="C231" s="644"/>
      <c r="D231" s="644"/>
      <c r="E231" s="643" t="s">
        <v>911</v>
      </c>
      <c r="F231" s="643"/>
      <c r="G231" s="200"/>
      <c r="H231" s="200"/>
      <c r="I231" s="200"/>
    </row>
    <row r="232" spans="2:9" x14ac:dyDescent="0.3">
      <c r="B232" s="646" t="s">
        <v>341</v>
      </c>
      <c r="C232" s="646"/>
      <c r="D232" s="646"/>
      <c r="E232" s="643" t="s">
        <v>911</v>
      </c>
      <c r="F232" s="643"/>
      <c r="G232" s="200"/>
      <c r="H232" s="200"/>
      <c r="I232" s="200"/>
    </row>
    <row r="233" spans="2:9" x14ac:dyDescent="0.3">
      <c r="B233" s="645"/>
      <c r="C233" s="645"/>
      <c r="D233" s="645"/>
      <c r="E233" s="643"/>
      <c r="F233" s="643"/>
      <c r="G233" s="200"/>
      <c r="H233" s="200"/>
      <c r="I233" s="200"/>
    </row>
    <row r="234" spans="2:9" x14ac:dyDescent="0.3">
      <c r="B234" s="645"/>
      <c r="C234" s="645"/>
      <c r="D234" s="645"/>
      <c r="E234" s="643"/>
      <c r="F234" s="643"/>
      <c r="G234" s="200"/>
      <c r="H234" s="200"/>
      <c r="I234" s="200"/>
    </row>
    <row r="235" spans="2:9" x14ac:dyDescent="0.3">
      <c r="B235" s="645"/>
      <c r="C235" s="645"/>
      <c r="D235" s="645"/>
      <c r="E235" s="643"/>
      <c r="F235" s="643"/>
      <c r="G235" s="200"/>
      <c r="H235" s="200"/>
      <c r="I235" s="200"/>
    </row>
    <row r="236" spans="2:9" x14ac:dyDescent="0.3">
      <c r="B236" s="200"/>
      <c r="C236" s="200"/>
      <c r="D236" s="200"/>
      <c r="E236" s="200"/>
      <c r="F236" s="200"/>
      <c r="G236" s="200"/>
      <c r="H236" s="200"/>
      <c r="I236" s="200"/>
    </row>
    <row r="237" spans="2:9" x14ac:dyDescent="0.3">
      <c r="B237" s="644" t="s">
        <v>342</v>
      </c>
      <c r="C237" s="644"/>
      <c r="D237" s="644"/>
      <c r="E237" s="108">
        <v>10</v>
      </c>
      <c r="F237" s="200"/>
      <c r="G237" s="200"/>
      <c r="H237" s="200"/>
      <c r="I237" s="200"/>
    </row>
    <row r="238" spans="2:9" x14ac:dyDescent="0.3">
      <c r="B238" s="644" t="s">
        <v>336</v>
      </c>
      <c r="C238" s="644"/>
      <c r="D238" s="644"/>
      <c r="E238" s="108">
        <v>5</v>
      </c>
      <c r="F238" s="200"/>
      <c r="G238" s="200"/>
      <c r="H238" s="200"/>
      <c r="I238" s="200"/>
    </row>
    <row r="239" spans="2:9" x14ac:dyDescent="0.3">
      <c r="B239" s="644" t="s">
        <v>334</v>
      </c>
      <c r="C239" s="644"/>
      <c r="D239" s="644"/>
      <c r="E239" s="108">
        <v>48</v>
      </c>
      <c r="F239" s="200"/>
      <c r="G239" s="200"/>
      <c r="H239" s="200"/>
      <c r="I239" s="200"/>
    </row>
    <row r="240" spans="2:9" x14ac:dyDescent="0.3">
      <c r="B240" s="200"/>
      <c r="C240" s="200"/>
      <c r="D240" s="200"/>
      <c r="E240" s="200"/>
      <c r="F240" s="200"/>
      <c r="G240" s="200"/>
      <c r="H240" s="200"/>
      <c r="I240" s="200"/>
    </row>
    <row r="241" spans="2:9" x14ac:dyDescent="0.3">
      <c r="B241" s="648" t="s">
        <v>348</v>
      </c>
      <c r="C241" s="648"/>
      <c r="D241" s="648"/>
      <c r="E241" s="648"/>
      <c r="F241" s="648"/>
      <c r="G241" s="648"/>
      <c r="H241" s="648"/>
      <c r="I241" s="648"/>
    </row>
    <row r="242" spans="2:9" x14ac:dyDescent="0.3">
      <c r="B242" s="208" t="s">
        <v>347</v>
      </c>
      <c r="C242" s="208"/>
      <c r="D242" s="208"/>
      <c r="E242" s="208"/>
      <c r="F242" s="208"/>
      <c r="G242" s="208"/>
      <c r="H242" s="208"/>
      <c r="I242" s="208"/>
    </row>
    <row r="243" spans="2:9" ht="43.2" customHeight="1" x14ac:dyDescent="0.3">
      <c r="B243" s="549" t="s">
        <v>344</v>
      </c>
      <c r="C243" s="549"/>
      <c r="D243" s="549"/>
      <c r="E243" s="549"/>
      <c r="F243" s="627" t="s">
        <v>346</v>
      </c>
      <c r="G243" s="627"/>
      <c r="H243" s="200"/>
      <c r="I243" s="200"/>
    </row>
    <row r="244" spans="2:9" x14ac:dyDescent="0.3">
      <c r="B244" s="434" t="s">
        <v>1035</v>
      </c>
      <c r="C244" s="434"/>
      <c r="D244" s="434"/>
      <c r="E244" s="434"/>
      <c r="F244" s="465">
        <v>42501</v>
      </c>
      <c r="G244" s="465"/>
      <c r="H244" s="200"/>
      <c r="I244" s="200"/>
    </row>
    <row r="245" spans="2:9" x14ac:dyDescent="0.3">
      <c r="B245" s="434"/>
      <c r="C245" s="434"/>
      <c r="D245" s="434"/>
      <c r="E245" s="434"/>
      <c r="F245" s="465"/>
      <c r="G245" s="465"/>
      <c r="H245" s="200"/>
      <c r="I245" s="200"/>
    </row>
    <row r="246" spans="2:9" x14ac:dyDescent="0.3">
      <c r="B246" s="434"/>
      <c r="C246" s="434"/>
      <c r="D246" s="434"/>
      <c r="E246" s="434"/>
      <c r="F246" s="465"/>
      <c r="G246" s="465"/>
      <c r="H246" s="200"/>
      <c r="I246" s="200"/>
    </row>
    <row r="247" spans="2:9" x14ac:dyDescent="0.3">
      <c r="B247" s="434"/>
      <c r="C247" s="434"/>
      <c r="D247" s="434"/>
      <c r="E247" s="434"/>
      <c r="F247" s="465"/>
      <c r="G247" s="465"/>
      <c r="H247" s="200"/>
      <c r="I247" s="200"/>
    </row>
    <row r="248" spans="2:9" x14ac:dyDescent="0.3">
      <c r="B248" s="434"/>
      <c r="C248" s="434"/>
      <c r="D248" s="434"/>
      <c r="E248" s="434"/>
      <c r="F248" s="465"/>
      <c r="G248" s="465"/>
      <c r="H248" s="200"/>
      <c r="I248" s="200"/>
    </row>
    <row r="249" spans="2:9" x14ac:dyDescent="0.3">
      <c r="B249" s="434"/>
      <c r="C249" s="434"/>
      <c r="D249" s="434"/>
      <c r="E249" s="434"/>
      <c r="F249" s="465"/>
      <c r="G249" s="465"/>
      <c r="H249" s="200"/>
      <c r="I249" s="200"/>
    </row>
    <row r="250" spans="2:9" x14ac:dyDescent="0.3">
      <c r="B250" s="434"/>
      <c r="C250" s="434"/>
      <c r="D250" s="434"/>
      <c r="E250" s="434"/>
      <c r="F250" s="465"/>
      <c r="G250" s="465"/>
      <c r="H250" s="200"/>
      <c r="I250" s="200"/>
    </row>
    <row r="251" spans="2:9" x14ac:dyDescent="0.3">
      <c r="B251" s="434"/>
      <c r="C251" s="434"/>
      <c r="D251" s="434"/>
      <c r="E251" s="434"/>
      <c r="F251" s="465"/>
      <c r="G251" s="465"/>
      <c r="H251" s="200"/>
      <c r="I251" s="200"/>
    </row>
    <row r="252" spans="2:9" x14ac:dyDescent="0.3">
      <c r="B252" s="434"/>
      <c r="C252" s="434"/>
      <c r="D252" s="434"/>
      <c r="E252" s="434"/>
      <c r="F252" s="465"/>
      <c r="G252" s="465"/>
      <c r="H252" s="200"/>
      <c r="I252" s="200"/>
    </row>
    <row r="253" spans="2:9" x14ac:dyDescent="0.3">
      <c r="B253" s="434"/>
      <c r="C253" s="434"/>
      <c r="D253" s="434"/>
      <c r="E253" s="434"/>
      <c r="F253" s="465"/>
      <c r="G253" s="465"/>
      <c r="H253" s="200"/>
      <c r="I253" s="200"/>
    </row>
    <row r="254" spans="2:9" x14ac:dyDescent="0.3">
      <c r="B254" s="434"/>
      <c r="C254" s="434"/>
      <c r="D254" s="434"/>
      <c r="E254" s="434"/>
      <c r="F254" s="465"/>
      <c r="G254" s="465"/>
      <c r="H254" s="200"/>
      <c r="I254" s="200"/>
    </row>
    <row r="255" spans="2:9" x14ac:dyDescent="0.3">
      <c r="B255" s="434"/>
      <c r="C255" s="434"/>
      <c r="D255" s="434"/>
      <c r="E255" s="434"/>
      <c r="F255" s="465"/>
      <c r="G255" s="465"/>
      <c r="H255" s="200"/>
      <c r="I255" s="200"/>
    </row>
    <row r="256" spans="2:9" x14ac:dyDescent="0.3">
      <c r="B256" s="434"/>
      <c r="C256" s="434"/>
      <c r="D256" s="434"/>
      <c r="E256" s="434"/>
      <c r="F256" s="465"/>
      <c r="G256" s="465"/>
      <c r="H256" s="200"/>
      <c r="I256" s="200"/>
    </row>
    <row r="257" spans="2:9" x14ac:dyDescent="0.3">
      <c r="B257" s="434"/>
      <c r="C257" s="434"/>
      <c r="D257" s="434"/>
      <c r="E257" s="434"/>
      <c r="F257" s="465"/>
      <c r="G257" s="465"/>
      <c r="H257" s="200"/>
      <c r="I257" s="200"/>
    </row>
    <row r="258" spans="2:9" x14ac:dyDescent="0.3">
      <c r="B258" s="434"/>
      <c r="C258" s="434"/>
      <c r="D258" s="434"/>
      <c r="E258" s="434"/>
      <c r="F258" s="465"/>
      <c r="G258" s="465"/>
      <c r="H258" s="200"/>
      <c r="I258" s="200"/>
    </row>
    <row r="259" spans="2:9" x14ac:dyDescent="0.3">
      <c r="B259" s="434"/>
      <c r="C259" s="434"/>
      <c r="D259" s="434"/>
      <c r="E259" s="434"/>
      <c r="F259" s="465"/>
      <c r="G259" s="465"/>
      <c r="H259" s="200"/>
      <c r="I259" s="200"/>
    </row>
    <row r="260" spans="2:9" x14ac:dyDescent="0.3">
      <c r="B260" s="434"/>
      <c r="C260" s="434"/>
      <c r="D260" s="434"/>
      <c r="E260" s="434"/>
      <c r="F260" s="465"/>
      <c r="G260" s="465"/>
      <c r="H260" s="200"/>
      <c r="I260" s="200"/>
    </row>
    <row r="261" spans="2:9" x14ac:dyDescent="0.3">
      <c r="B261" s="434"/>
      <c r="C261" s="434"/>
      <c r="D261" s="434"/>
      <c r="E261" s="434"/>
      <c r="F261" s="465"/>
      <c r="G261" s="465"/>
      <c r="H261" s="200"/>
      <c r="I261" s="200"/>
    </row>
    <row r="262" spans="2:9" x14ac:dyDescent="0.3">
      <c r="B262" s="434"/>
      <c r="C262" s="434"/>
      <c r="D262" s="434"/>
      <c r="E262" s="434"/>
      <c r="F262" s="465"/>
      <c r="G262" s="465"/>
      <c r="H262" s="200"/>
      <c r="I262" s="200"/>
    </row>
    <row r="263" spans="2:9" x14ac:dyDescent="0.3">
      <c r="B263" s="434"/>
      <c r="C263" s="434"/>
      <c r="D263" s="434"/>
      <c r="E263" s="434"/>
      <c r="F263" s="465"/>
      <c r="G263" s="465"/>
      <c r="H263" s="200"/>
      <c r="I263" s="200"/>
    </row>
    <row r="264" spans="2:9" x14ac:dyDescent="0.3">
      <c r="B264" s="434"/>
      <c r="C264" s="434"/>
      <c r="D264" s="434"/>
      <c r="E264" s="434"/>
      <c r="F264" s="465"/>
      <c r="G264" s="465"/>
      <c r="H264" s="200"/>
      <c r="I264" s="200"/>
    </row>
    <row r="265" spans="2:9" x14ac:dyDescent="0.3">
      <c r="B265" s="434"/>
      <c r="C265" s="434"/>
      <c r="D265" s="434"/>
      <c r="E265" s="434"/>
      <c r="F265" s="465"/>
      <c r="G265" s="465"/>
      <c r="H265" s="200"/>
      <c r="I265" s="200"/>
    </row>
    <row r="266" spans="2:9" x14ac:dyDescent="0.3">
      <c r="B266" s="434"/>
      <c r="C266" s="434"/>
      <c r="D266" s="434"/>
      <c r="E266" s="434"/>
      <c r="F266" s="465"/>
      <c r="G266" s="465"/>
      <c r="H266" s="200"/>
      <c r="I266" s="200"/>
    </row>
    <row r="267" spans="2:9" x14ac:dyDescent="0.3">
      <c r="B267" s="434"/>
      <c r="C267" s="434"/>
      <c r="D267" s="434"/>
      <c r="E267" s="434"/>
      <c r="F267" s="465"/>
      <c r="G267" s="465"/>
      <c r="H267" s="200"/>
      <c r="I267" s="200"/>
    </row>
    <row r="268" spans="2:9" x14ac:dyDescent="0.3">
      <c r="B268" s="434"/>
      <c r="C268" s="434"/>
      <c r="D268" s="434"/>
      <c r="E268" s="434"/>
      <c r="F268" s="465"/>
      <c r="G268" s="465"/>
      <c r="H268" s="200"/>
      <c r="I268" s="200"/>
    </row>
    <row r="269" spans="2:9" x14ac:dyDescent="0.3">
      <c r="B269" s="200" t="s">
        <v>351</v>
      </c>
      <c r="C269" s="200"/>
      <c r="D269" s="200"/>
      <c r="E269" s="200"/>
      <c r="F269" s="200"/>
      <c r="G269" s="200"/>
      <c r="H269" s="200"/>
      <c r="I269" s="200"/>
    </row>
    <row r="270" spans="2:9" x14ac:dyDescent="0.3">
      <c r="B270" s="200" t="s">
        <v>677</v>
      </c>
      <c r="C270" s="200"/>
      <c r="D270" s="200"/>
      <c r="E270" s="200"/>
      <c r="F270" s="200"/>
      <c r="G270" s="200"/>
      <c r="H270" s="200"/>
      <c r="I270" s="200"/>
    </row>
    <row r="271" spans="2:9" x14ac:dyDescent="0.3">
      <c r="B271" s="200"/>
      <c r="C271" s="51" t="s">
        <v>345</v>
      </c>
      <c r="D271" s="647"/>
      <c r="E271" s="647"/>
      <c r="F271" s="647"/>
      <c r="G271" s="647"/>
      <c r="H271" s="200"/>
      <c r="I271" s="200"/>
    </row>
    <row r="274" spans="2:9" ht="17.399999999999999" x14ac:dyDescent="0.3">
      <c r="B274" s="17" t="s">
        <v>349</v>
      </c>
      <c r="C274" s="200"/>
      <c r="D274" s="200"/>
      <c r="E274" s="200"/>
      <c r="F274" s="200"/>
      <c r="G274" s="200"/>
      <c r="H274" s="200"/>
      <c r="I274" s="200"/>
    </row>
    <row r="275" spans="2:9" x14ac:dyDescent="0.3">
      <c r="B275" s="463" t="str">
        <f>'Title Page'!$D$9</f>
        <v>Weber State University</v>
      </c>
      <c r="C275" s="463"/>
      <c r="D275" s="463"/>
      <c r="E275" s="463"/>
      <c r="F275" s="463"/>
      <c r="G275" s="463"/>
      <c r="H275" s="463"/>
      <c r="I275" s="200"/>
    </row>
    <row r="276" spans="2:9" x14ac:dyDescent="0.3">
      <c r="B276" s="200"/>
      <c r="C276" s="200"/>
      <c r="D276" s="200"/>
      <c r="E276" s="200"/>
      <c r="F276" s="200"/>
      <c r="G276" s="200"/>
      <c r="H276" s="200"/>
      <c r="I276" s="200"/>
    </row>
    <row r="277" spans="2:9" x14ac:dyDescent="0.3">
      <c r="B277" s="200"/>
      <c r="C277" s="200"/>
      <c r="D277" s="200"/>
      <c r="E277" s="200"/>
      <c r="F277" s="200"/>
      <c r="G277" s="200"/>
      <c r="H277" s="200"/>
      <c r="I277" s="200"/>
    </row>
    <row r="278" spans="2:9" x14ac:dyDescent="0.3">
      <c r="B278" s="201" t="s">
        <v>525</v>
      </c>
      <c r="C278" s="434" t="s">
        <v>947</v>
      </c>
      <c r="D278" s="434"/>
      <c r="E278" s="434"/>
      <c r="F278" s="434"/>
      <c r="G278" s="434"/>
      <c r="H278" s="434"/>
      <c r="I278" s="51" t="s">
        <v>554</v>
      </c>
    </row>
    <row r="279" spans="2:9" x14ac:dyDescent="0.3">
      <c r="B279" s="201" t="s">
        <v>29</v>
      </c>
      <c r="C279" s="434" t="s">
        <v>948</v>
      </c>
      <c r="D279" s="434"/>
      <c r="E279" s="434"/>
      <c r="F279" s="434"/>
      <c r="G279" s="434"/>
      <c r="H279" s="434"/>
      <c r="I279" s="200"/>
    </row>
    <row r="280" spans="2:9" x14ac:dyDescent="0.3">
      <c r="B280" s="201" t="s">
        <v>29</v>
      </c>
      <c r="C280" s="434"/>
      <c r="D280" s="434"/>
      <c r="E280" s="434"/>
      <c r="F280" s="434"/>
      <c r="G280" s="434"/>
      <c r="H280" s="434"/>
      <c r="I280" s="200"/>
    </row>
    <row r="281" spans="2:9" x14ac:dyDescent="0.3">
      <c r="B281" s="201" t="s">
        <v>320</v>
      </c>
      <c r="C281" s="442" t="s">
        <v>949</v>
      </c>
      <c r="D281" s="442"/>
      <c r="E281" s="442"/>
      <c r="F281" s="442"/>
      <c r="G281" s="200"/>
      <c r="H281" s="200"/>
      <c r="I281" s="200"/>
    </row>
    <row r="282" spans="2:9" x14ac:dyDescent="0.3">
      <c r="B282" s="201" t="s">
        <v>352</v>
      </c>
      <c r="C282" s="200"/>
      <c r="D282" s="195">
        <v>38</v>
      </c>
      <c r="E282" s="200"/>
      <c r="F282" s="200"/>
      <c r="G282" s="200"/>
      <c r="H282" s="200"/>
      <c r="I282" s="200"/>
    </row>
    <row r="283" spans="2:9" x14ac:dyDescent="0.3">
      <c r="B283" s="201" t="s">
        <v>321</v>
      </c>
      <c r="C283" s="200"/>
      <c r="D283" s="434" t="s">
        <v>950</v>
      </c>
      <c r="E283" s="434"/>
      <c r="F283" s="434"/>
      <c r="G283" s="434"/>
      <c r="H283" s="200"/>
      <c r="I283" s="200"/>
    </row>
    <row r="284" spans="2:9" x14ac:dyDescent="0.3">
      <c r="B284" s="201" t="s">
        <v>322</v>
      </c>
      <c r="C284" s="200"/>
      <c r="D284" s="200"/>
      <c r="E284" s="31" t="s">
        <v>803</v>
      </c>
      <c r="F284" s="208" t="str">
        <f>IF(E284="", " &lt;=== Select from drop down list","")</f>
        <v/>
      </c>
      <c r="G284" s="200"/>
      <c r="H284" s="200"/>
      <c r="I284" s="200"/>
    </row>
    <row r="285" spans="2:9" x14ac:dyDescent="0.3">
      <c r="B285" s="211" t="str">
        <f>IF(E284="No", "There must be a signed agreement!","")</f>
        <v/>
      </c>
      <c r="C285" s="204"/>
      <c r="D285" s="200"/>
      <c r="E285" s="200"/>
      <c r="F285" s="200"/>
      <c r="G285" s="200"/>
      <c r="H285" s="200"/>
      <c r="I285" s="200"/>
    </row>
    <row r="286" spans="2:9" x14ac:dyDescent="0.3">
      <c r="B286" s="201"/>
      <c r="C286" s="200"/>
      <c r="D286" s="200"/>
      <c r="E286" s="200"/>
      <c r="F286" s="200"/>
      <c r="G286" s="200"/>
      <c r="H286" s="200"/>
      <c r="I286" s="200"/>
    </row>
    <row r="287" spans="2:9" x14ac:dyDescent="0.3">
      <c r="B287" s="199" t="s">
        <v>343</v>
      </c>
      <c r="C287" s="200"/>
      <c r="D287" s="200"/>
      <c r="E287" s="200"/>
      <c r="F287" s="200"/>
      <c r="G287" s="200"/>
      <c r="H287" s="200"/>
      <c r="I287" s="200"/>
    </row>
    <row r="288" spans="2:9" x14ac:dyDescent="0.3">
      <c r="B288" s="200"/>
      <c r="C288" s="200"/>
      <c r="D288" s="200"/>
      <c r="E288" s="200"/>
      <c r="F288" s="200"/>
      <c r="G288" s="200"/>
      <c r="H288" s="200"/>
      <c r="I288" s="200"/>
    </row>
    <row r="289" spans="2:9" x14ac:dyDescent="0.3">
      <c r="B289" s="644" t="s">
        <v>392</v>
      </c>
      <c r="C289" s="644"/>
      <c r="D289" s="644"/>
      <c r="E289" s="644"/>
      <c r="F289" s="644"/>
      <c r="G289" s="31" t="s">
        <v>804</v>
      </c>
      <c r="H289" s="208" t="str">
        <f>IF(G289="", " &lt;=== Select from drop down list","")</f>
        <v/>
      </c>
      <c r="I289" s="200"/>
    </row>
    <row r="290" spans="2:9" s="236" customFormat="1" x14ac:dyDescent="0.3">
      <c r="B290" s="243"/>
      <c r="C290" s="243"/>
      <c r="D290" s="243"/>
      <c r="E290" s="243"/>
      <c r="F290" s="243"/>
      <c r="H290" s="238"/>
    </row>
    <row r="291" spans="2:9" s="236" customFormat="1" ht="15" customHeight="1" x14ac:dyDescent="0.3">
      <c r="B291" s="640" t="s">
        <v>612</v>
      </c>
      <c r="C291" s="641"/>
      <c r="D291" s="641"/>
      <c r="E291" s="641"/>
      <c r="F291" s="642"/>
      <c r="G291" s="235" t="s">
        <v>911</v>
      </c>
      <c r="H291" s="238"/>
    </row>
    <row r="292" spans="2:9" s="236" customFormat="1" x14ac:dyDescent="0.3"/>
    <row r="293" spans="2:9" s="236" customFormat="1" ht="39.9" customHeight="1" x14ac:dyDescent="0.3">
      <c r="B293" s="632" t="s">
        <v>337</v>
      </c>
      <c r="C293" s="632"/>
      <c r="D293" s="632"/>
      <c r="E293" s="632" t="s">
        <v>613</v>
      </c>
      <c r="F293" s="632"/>
    </row>
    <row r="294" spans="2:9" x14ac:dyDescent="0.3">
      <c r="B294" s="644" t="s">
        <v>338</v>
      </c>
      <c r="C294" s="644"/>
      <c r="D294" s="644"/>
      <c r="E294" s="643" t="s">
        <v>911</v>
      </c>
      <c r="F294" s="643"/>
      <c r="G294" s="200"/>
      <c r="H294" s="200"/>
      <c r="I294" s="200"/>
    </row>
    <row r="295" spans="2:9" x14ac:dyDescent="0.3">
      <c r="B295" s="644" t="s">
        <v>393</v>
      </c>
      <c r="C295" s="644"/>
      <c r="D295" s="644"/>
      <c r="E295" s="643" t="s">
        <v>911</v>
      </c>
      <c r="F295" s="643"/>
      <c r="G295" s="200"/>
      <c r="H295" s="200"/>
      <c r="I295" s="200"/>
    </row>
    <row r="296" spans="2:9" x14ac:dyDescent="0.3">
      <c r="B296" s="644" t="s">
        <v>339</v>
      </c>
      <c r="C296" s="644"/>
      <c r="D296" s="644"/>
      <c r="E296" s="643" t="s">
        <v>911</v>
      </c>
      <c r="F296" s="643"/>
      <c r="G296" s="200"/>
      <c r="H296" s="200"/>
      <c r="I296" s="200"/>
    </row>
    <row r="297" spans="2:9" x14ac:dyDescent="0.3">
      <c r="B297" s="644" t="s">
        <v>340</v>
      </c>
      <c r="C297" s="644"/>
      <c r="D297" s="644"/>
      <c r="E297" s="643" t="s">
        <v>911</v>
      </c>
      <c r="F297" s="643"/>
      <c r="G297" s="200"/>
      <c r="H297" s="200"/>
      <c r="I297" s="200"/>
    </row>
    <row r="298" spans="2:9" x14ac:dyDescent="0.3">
      <c r="B298" s="646" t="s">
        <v>341</v>
      </c>
      <c r="C298" s="646"/>
      <c r="D298" s="646"/>
      <c r="E298" s="643" t="s">
        <v>911</v>
      </c>
      <c r="F298" s="643"/>
      <c r="G298" s="200"/>
      <c r="H298" s="200"/>
      <c r="I298" s="200"/>
    </row>
    <row r="299" spans="2:9" x14ac:dyDescent="0.3">
      <c r="B299" s="645"/>
      <c r="C299" s="645"/>
      <c r="D299" s="645"/>
      <c r="E299" s="643"/>
      <c r="F299" s="643"/>
      <c r="G299" s="200"/>
      <c r="H299" s="200"/>
      <c r="I299" s="200"/>
    </row>
    <row r="300" spans="2:9" x14ac:dyDescent="0.3">
      <c r="B300" s="645"/>
      <c r="C300" s="645"/>
      <c r="D300" s="645"/>
      <c r="E300" s="643"/>
      <c r="F300" s="643"/>
      <c r="G300" s="200"/>
      <c r="H300" s="200"/>
      <c r="I300" s="200"/>
    </row>
    <row r="301" spans="2:9" x14ac:dyDescent="0.3">
      <c r="B301" s="645"/>
      <c r="C301" s="645"/>
      <c r="D301" s="645"/>
      <c r="E301" s="643"/>
      <c r="F301" s="643"/>
      <c r="G301" s="200"/>
      <c r="H301" s="200"/>
      <c r="I301" s="200"/>
    </row>
    <row r="302" spans="2:9" x14ac:dyDescent="0.3">
      <c r="B302" s="200"/>
      <c r="C302" s="200"/>
      <c r="D302" s="200"/>
      <c r="E302" s="200"/>
      <c r="F302" s="200"/>
      <c r="G302" s="200"/>
      <c r="H302" s="200"/>
      <c r="I302" s="200"/>
    </row>
    <row r="303" spans="2:9" x14ac:dyDescent="0.3">
      <c r="B303" s="644" t="s">
        <v>342</v>
      </c>
      <c r="C303" s="644"/>
      <c r="D303" s="644"/>
      <c r="E303" s="108">
        <v>10</v>
      </c>
      <c r="F303" s="200"/>
      <c r="G303" s="200"/>
      <c r="H303" s="200"/>
      <c r="I303" s="200"/>
    </row>
    <row r="304" spans="2:9" x14ac:dyDescent="0.3">
      <c r="B304" s="644" t="s">
        <v>336</v>
      </c>
      <c r="C304" s="644"/>
      <c r="D304" s="644"/>
      <c r="E304" s="108">
        <v>5</v>
      </c>
      <c r="F304" s="200"/>
      <c r="G304" s="200"/>
      <c r="H304" s="200"/>
      <c r="I304" s="200"/>
    </row>
    <row r="305" spans="2:9" x14ac:dyDescent="0.3">
      <c r="B305" s="644" t="s">
        <v>334</v>
      </c>
      <c r="C305" s="644"/>
      <c r="D305" s="644"/>
      <c r="E305" s="108">
        <v>48</v>
      </c>
      <c r="F305" s="200"/>
      <c r="G305" s="200"/>
      <c r="H305" s="200"/>
      <c r="I305" s="200"/>
    </row>
    <row r="306" spans="2:9" x14ac:dyDescent="0.3">
      <c r="B306" s="200"/>
      <c r="C306" s="200"/>
      <c r="D306" s="200"/>
      <c r="E306" s="200"/>
      <c r="F306" s="200"/>
      <c r="G306" s="200"/>
      <c r="H306" s="200"/>
      <c r="I306" s="200"/>
    </row>
    <row r="307" spans="2:9" x14ac:dyDescent="0.3">
      <c r="B307" s="648" t="s">
        <v>348</v>
      </c>
      <c r="C307" s="648"/>
      <c r="D307" s="648"/>
      <c r="E307" s="648"/>
      <c r="F307" s="648"/>
      <c r="G307" s="648"/>
      <c r="H307" s="648"/>
      <c r="I307" s="648"/>
    </row>
    <row r="308" spans="2:9" x14ac:dyDescent="0.3">
      <c r="B308" s="208" t="s">
        <v>347</v>
      </c>
      <c r="C308" s="208"/>
      <c r="D308" s="208"/>
      <c r="E308" s="208"/>
      <c r="F308" s="208"/>
      <c r="G308" s="208"/>
      <c r="H308" s="208"/>
      <c r="I308" s="208"/>
    </row>
    <row r="309" spans="2:9" ht="43.2" customHeight="1" x14ac:dyDescent="0.3">
      <c r="B309" s="549" t="s">
        <v>344</v>
      </c>
      <c r="C309" s="549"/>
      <c r="D309" s="549"/>
      <c r="E309" s="549"/>
      <c r="F309" s="627" t="s">
        <v>346</v>
      </c>
      <c r="G309" s="627"/>
      <c r="H309" s="200"/>
      <c r="I309" s="200"/>
    </row>
    <row r="310" spans="2:9" x14ac:dyDescent="0.3">
      <c r="B310" s="434"/>
      <c r="C310" s="434"/>
      <c r="D310" s="434"/>
      <c r="E310" s="434"/>
      <c r="F310" s="465"/>
      <c r="G310" s="465"/>
      <c r="H310" s="200"/>
      <c r="I310" s="200"/>
    </row>
    <row r="311" spans="2:9" x14ac:dyDescent="0.3">
      <c r="B311" s="434"/>
      <c r="C311" s="434"/>
      <c r="D311" s="434"/>
      <c r="E311" s="434"/>
      <c r="F311" s="465"/>
      <c r="G311" s="465"/>
      <c r="H311" s="200"/>
      <c r="I311" s="200"/>
    </row>
    <row r="312" spans="2:9" x14ac:dyDescent="0.3">
      <c r="B312" s="434"/>
      <c r="C312" s="434"/>
      <c r="D312" s="434"/>
      <c r="E312" s="434"/>
      <c r="F312" s="465"/>
      <c r="G312" s="465"/>
      <c r="H312" s="200"/>
      <c r="I312" s="200"/>
    </row>
    <row r="313" spans="2:9" x14ac:dyDescent="0.3">
      <c r="B313" s="434"/>
      <c r="C313" s="434"/>
      <c r="D313" s="434"/>
      <c r="E313" s="434"/>
      <c r="F313" s="465"/>
      <c r="G313" s="465"/>
      <c r="H313" s="200"/>
      <c r="I313" s="200"/>
    </row>
    <row r="314" spans="2:9" x14ac:dyDescent="0.3">
      <c r="B314" s="434"/>
      <c r="C314" s="434"/>
      <c r="D314" s="434"/>
      <c r="E314" s="434"/>
      <c r="F314" s="465"/>
      <c r="G314" s="465"/>
      <c r="H314" s="200"/>
      <c r="I314" s="200"/>
    </row>
    <row r="315" spans="2:9" x14ac:dyDescent="0.3">
      <c r="B315" s="434"/>
      <c r="C315" s="434"/>
      <c r="D315" s="434"/>
      <c r="E315" s="434"/>
      <c r="F315" s="465"/>
      <c r="G315" s="465"/>
      <c r="H315" s="200"/>
      <c r="I315" s="200"/>
    </row>
    <row r="316" spans="2:9" x14ac:dyDescent="0.3">
      <c r="B316" s="434"/>
      <c r="C316" s="434"/>
      <c r="D316" s="434"/>
      <c r="E316" s="434"/>
      <c r="F316" s="465"/>
      <c r="G316" s="465"/>
      <c r="H316" s="200"/>
      <c r="I316" s="200"/>
    </row>
    <row r="317" spans="2:9" x14ac:dyDescent="0.3">
      <c r="B317" s="434"/>
      <c r="C317" s="434"/>
      <c r="D317" s="434"/>
      <c r="E317" s="434"/>
      <c r="F317" s="465"/>
      <c r="G317" s="465"/>
      <c r="H317" s="200"/>
      <c r="I317" s="200"/>
    </row>
    <row r="318" spans="2:9" x14ac:dyDescent="0.3">
      <c r="B318" s="434"/>
      <c r="C318" s="434"/>
      <c r="D318" s="434"/>
      <c r="E318" s="434"/>
      <c r="F318" s="465"/>
      <c r="G318" s="465"/>
      <c r="H318" s="200"/>
      <c r="I318" s="200"/>
    </row>
    <row r="319" spans="2:9" x14ac:dyDescent="0.3">
      <c r="B319" s="434"/>
      <c r="C319" s="434"/>
      <c r="D319" s="434"/>
      <c r="E319" s="434"/>
      <c r="F319" s="465"/>
      <c r="G319" s="465"/>
      <c r="H319" s="200"/>
      <c r="I319" s="200"/>
    </row>
    <row r="320" spans="2:9" x14ac:dyDescent="0.3">
      <c r="B320" s="434"/>
      <c r="C320" s="434"/>
      <c r="D320" s="434"/>
      <c r="E320" s="434"/>
      <c r="F320" s="465"/>
      <c r="G320" s="465"/>
      <c r="H320" s="200"/>
      <c r="I320" s="200"/>
    </row>
    <row r="321" spans="2:9" x14ac:dyDescent="0.3">
      <c r="B321" s="434"/>
      <c r="C321" s="434"/>
      <c r="D321" s="434"/>
      <c r="E321" s="434"/>
      <c r="F321" s="465"/>
      <c r="G321" s="465"/>
      <c r="H321" s="200"/>
      <c r="I321" s="200"/>
    </row>
    <row r="322" spans="2:9" x14ac:dyDescent="0.3">
      <c r="B322" s="434"/>
      <c r="C322" s="434"/>
      <c r="D322" s="434"/>
      <c r="E322" s="434"/>
      <c r="F322" s="465"/>
      <c r="G322" s="465"/>
      <c r="H322" s="200"/>
      <c r="I322" s="200"/>
    </row>
    <row r="323" spans="2:9" x14ac:dyDescent="0.3">
      <c r="B323" s="434"/>
      <c r="C323" s="434"/>
      <c r="D323" s="434"/>
      <c r="E323" s="434"/>
      <c r="F323" s="465"/>
      <c r="G323" s="465"/>
      <c r="H323" s="200"/>
      <c r="I323" s="200"/>
    </row>
    <row r="324" spans="2:9" x14ac:dyDescent="0.3">
      <c r="B324" s="434"/>
      <c r="C324" s="434"/>
      <c r="D324" s="434"/>
      <c r="E324" s="434"/>
      <c r="F324" s="465"/>
      <c r="G324" s="465"/>
      <c r="H324" s="200"/>
      <c r="I324" s="200"/>
    </row>
    <row r="325" spans="2:9" x14ac:dyDescent="0.3">
      <c r="B325" s="434"/>
      <c r="C325" s="434"/>
      <c r="D325" s="434"/>
      <c r="E325" s="434"/>
      <c r="F325" s="465"/>
      <c r="G325" s="465"/>
      <c r="H325" s="200"/>
      <c r="I325" s="200"/>
    </row>
    <row r="326" spans="2:9" x14ac:dyDescent="0.3">
      <c r="B326" s="434"/>
      <c r="C326" s="434"/>
      <c r="D326" s="434"/>
      <c r="E326" s="434"/>
      <c r="F326" s="465"/>
      <c r="G326" s="465"/>
      <c r="H326" s="200"/>
      <c r="I326" s="200"/>
    </row>
    <row r="327" spans="2:9" x14ac:dyDescent="0.3">
      <c r="B327" s="434"/>
      <c r="C327" s="434"/>
      <c r="D327" s="434"/>
      <c r="E327" s="434"/>
      <c r="F327" s="465"/>
      <c r="G327" s="465"/>
      <c r="H327" s="200"/>
      <c r="I327" s="200"/>
    </row>
    <row r="328" spans="2:9" x14ac:dyDescent="0.3">
      <c r="B328" s="434"/>
      <c r="C328" s="434"/>
      <c r="D328" s="434"/>
      <c r="E328" s="434"/>
      <c r="F328" s="465"/>
      <c r="G328" s="465"/>
      <c r="H328" s="200"/>
      <c r="I328" s="200"/>
    </row>
    <row r="329" spans="2:9" x14ac:dyDescent="0.3">
      <c r="B329" s="434"/>
      <c r="C329" s="434"/>
      <c r="D329" s="434"/>
      <c r="E329" s="434"/>
      <c r="F329" s="465"/>
      <c r="G329" s="465"/>
      <c r="H329" s="200"/>
      <c r="I329" s="200"/>
    </row>
    <row r="330" spans="2:9" x14ac:dyDescent="0.3">
      <c r="B330" s="434"/>
      <c r="C330" s="434"/>
      <c r="D330" s="434"/>
      <c r="E330" s="434"/>
      <c r="F330" s="465"/>
      <c r="G330" s="465"/>
      <c r="H330" s="200"/>
      <c r="I330" s="200"/>
    </row>
    <row r="331" spans="2:9" x14ac:dyDescent="0.3">
      <c r="B331" s="434"/>
      <c r="C331" s="434"/>
      <c r="D331" s="434"/>
      <c r="E331" s="434"/>
      <c r="F331" s="465"/>
      <c r="G331" s="465"/>
      <c r="H331" s="200"/>
      <c r="I331" s="200"/>
    </row>
    <row r="332" spans="2:9" x14ac:dyDescent="0.3">
      <c r="B332" s="434"/>
      <c r="C332" s="434"/>
      <c r="D332" s="434"/>
      <c r="E332" s="434"/>
      <c r="F332" s="465"/>
      <c r="G332" s="465"/>
      <c r="H332" s="200"/>
      <c r="I332" s="200"/>
    </row>
    <row r="333" spans="2:9" x14ac:dyDescent="0.3">
      <c r="B333" s="434"/>
      <c r="C333" s="434"/>
      <c r="D333" s="434"/>
      <c r="E333" s="434"/>
      <c r="F333" s="465"/>
      <c r="G333" s="465"/>
      <c r="H333" s="200"/>
      <c r="I333" s="200"/>
    </row>
    <row r="334" spans="2:9" x14ac:dyDescent="0.3">
      <c r="B334" s="434"/>
      <c r="C334" s="434"/>
      <c r="D334" s="434"/>
      <c r="E334" s="434"/>
      <c r="F334" s="465"/>
      <c r="G334" s="465"/>
      <c r="H334" s="200"/>
      <c r="I334" s="200"/>
    </row>
    <row r="335" spans="2:9" x14ac:dyDescent="0.3">
      <c r="B335" s="200" t="s">
        <v>351</v>
      </c>
      <c r="C335" s="200"/>
      <c r="D335" s="200"/>
      <c r="E335" s="200"/>
      <c r="F335" s="200"/>
      <c r="G335" s="200"/>
      <c r="H335" s="200"/>
      <c r="I335" s="200"/>
    </row>
    <row r="336" spans="2:9" x14ac:dyDescent="0.3">
      <c r="B336" s="200" t="s">
        <v>677</v>
      </c>
      <c r="C336" s="200"/>
      <c r="D336" s="200"/>
      <c r="E336" s="200"/>
      <c r="F336" s="200"/>
      <c r="G336" s="200"/>
      <c r="H336" s="200"/>
      <c r="I336" s="200"/>
    </row>
    <row r="337" spans="2:9" x14ac:dyDescent="0.3">
      <c r="B337" s="200"/>
      <c r="C337" s="51" t="s">
        <v>345</v>
      </c>
      <c r="D337" s="647"/>
      <c r="E337" s="647"/>
      <c r="F337" s="647"/>
      <c r="G337" s="647"/>
      <c r="H337" s="200"/>
      <c r="I337" s="200"/>
    </row>
    <row r="340" spans="2:9" ht="17.399999999999999" x14ac:dyDescent="0.3">
      <c r="B340" s="17" t="s">
        <v>349</v>
      </c>
      <c r="C340" s="200"/>
      <c r="D340" s="200"/>
      <c r="E340" s="200"/>
      <c r="F340" s="200"/>
      <c r="G340" s="200"/>
      <c r="H340" s="200"/>
      <c r="I340" s="200"/>
    </row>
    <row r="341" spans="2:9" x14ac:dyDescent="0.3">
      <c r="B341" s="463" t="str">
        <f>'Title Page'!$D$9</f>
        <v>Weber State University</v>
      </c>
      <c r="C341" s="463"/>
      <c r="D341" s="463"/>
      <c r="E341" s="463"/>
      <c r="F341" s="463"/>
      <c r="G341" s="463"/>
      <c r="H341" s="463"/>
      <c r="I341" s="200"/>
    </row>
    <row r="342" spans="2:9" x14ac:dyDescent="0.3">
      <c r="B342" s="200"/>
      <c r="C342" s="200"/>
      <c r="D342" s="200"/>
      <c r="E342" s="200"/>
      <c r="F342" s="200"/>
      <c r="G342" s="200"/>
      <c r="H342" s="200"/>
      <c r="I342" s="200"/>
    </row>
    <row r="343" spans="2:9" x14ac:dyDescent="0.3">
      <c r="B343" s="200"/>
      <c r="C343" s="200"/>
      <c r="D343" s="200"/>
      <c r="E343" s="200"/>
      <c r="F343" s="200"/>
      <c r="G343" s="200"/>
      <c r="H343" s="200"/>
      <c r="I343" s="200"/>
    </row>
    <row r="344" spans="2:9" x14ac:dyDescent="0.3">
      <c r="B344" s="201" t="s">
        <v>525</v>
      </c>
      <c r="C344" s="434" t="s">
        <v>951</v>
      </c>
      <c r="D344" s="434"/>
      <c r="E344" s="434"/>
      <c r="F344" s="434"/>
      <c r="G344" s="434"/>
      <c r="H344" s="434"/>
      <c r="I344" s="51" t="s">
        <v>553</v>
      </c>
    </row>
    <row r="345" spans="2:9" x14ac:dyDescent="0.3">
      <c r="B345" s="201" t="s">
        <v>29</v>
      </c>
      <c r="C345" s="434" t="s">
        <v>952</v>
      </c>
      <c r="D345" s="434"/>
      <c r="E345" s="434"/>
      <c r="F345" s="434"/>
      <c r="G345" s="434"/>
      <c r="H345" s="434"/>
      <c r="I345" s="200"/>
    </row>
    <row r="346" spans="2:9" x14ac:dyDescent="0.3">
      <c r="B346" s="201" t="s">
        <v>29</v>
      </c>
      <c r="C346" s="434"/>
      <c r="D346" s="434"/>
      <c r="E346" s="434"/>
      <c r="F346" s="434"/>
      <c r="G346" s="434"/>
      <c r="H346" s="434"/>
      <c r="I346" s="200"/>
    </row>
    <row r="347" spans="2:9" x14ac:dyDescent="0.3">
      <c r="B347" s="201" t="s">
        <v>320</v>
      </c>
      <c r="C347" s="442" t="s">
        <v>953</v>
      </c>
      <c r="D347" s="442"/>
      <c r="E347" s="442"/>
      <c r="F347" s="442"/>
      <c r="G347" s="200"/>
      <c r="H347" s="200"/>
      <c r="I347" s="200"/>
    </row>
    <row r="348" spans="2:9" x14ac:dyDescent="0.3">
      <c r="B348" s="201" t="s">
        <v>352</v>
      </c>
      <c r="C348" s="200"/>
      <c r="D348" s="195">
        <v>16</v>
      </c>
      <c r="E348" s="200"/>
      <c r="F348" s="200"/>
      <c r="G348" s="200"/>
      <c r="H348" s="200"/>
      <c r="I348" s="200"/>
    </row>
    <row r="349" spans="2:9" x14ac:dyDescent="0.3">
      <c r="B349" s="201" t="s">
        <v>321</v>
      </c>
      <c r="C349" s="200"/>
      <c r="D349" s="434" t="s">
        <v>954</v>
      </c>
      <c r="E349" s="434"/>
      <c r="F349" s="434"/>
      <c r="G349" s="434"/>
      <c r="H349" s="200"/>
      <c r="I349" s="200"/>
    </row>
    <row r="350" spans="2:9" x14ac:dyDescent="0.3">
      <c r="B350" s="201" t="s">
        <v>322</v>
      </c>
      <c r="C350" s="200"/>
      <c r="D350" s="200"/>
      <c r="E350" s="31" t="s">
        <v>803</v>
      </c>
      <c r="F350" s="208" t="str">
        <f>IF(E350="", " &lt;=== Select from drop down list","")</f>
        <v/>
      </c>
      <c r="G350" s="200"/>
      <c r="H350" s="200"/>
      <c r="I350" s="200"/>
    </row>
    <row r="351" spans="2:9" x14ac:dyDescent="0.3">
      <c r="B351" s="211" t="str">
        <f>IF(E350="No", "There must be a signed agreement!","")</f>
        <v/>
      </c>
      <c r="C351" s="204"/>
      <c r="D351" s="200"/>
      <c r="E351" s="200"/>
      <c r="F351" s="200"/>
      <c r="G351" s="200"/>
      <c r="H351" s="200"/>
      <c r="I351" s="200"/>
    </row>
    <row r="352" spans="2:9" x14ac:dyDescent="0.3">
      <c r="B352" s="201"/>
      <c r="C352" s="200"/>
      <c r="D352" s="200"/>
      <c r="E352" s="200"/>
      <c r="F352" s="200"/>
      <c r="G352" s="200"/>
      <c r="H352" s="200"/>
      <c r="I352" s="200"/>
    </row>
    <row r="353" spans="2:9" x14ac:dyDescent="0.3">
      <c r="B353" s="199" t="s">
        <v>343</v>
      </c>
      <c r="C353" s="200"/>
      <c r="D353" s="200"/>
      <c r="E353" s="200"/>
      <c r="F353" s="200"/>
      <c r="G353" s="200"/>
      <c r="H353" s="200"/>
      <c r="I353" s="200"/>
    </row>
    <row r="354" spans="2:9" x14ac:dyDescent="0.3">
      <c r="B354" s="200"/>
      <c r="C354" s="200"/>
      <c r="D354" s="200"/>
      <c r="E354" s="200"/>
      <c r="F354" s="200"/>
      <c r="G354" s="200"/>
      <c r="H354" s="200"/>
      <c r="I354" s="200"/>
    </row>
    <row r="355" spans="2:9" x14ac:dyDescent="0.3">
      <c r="B355" s="644" t="s">
        <v>392</v>
      </c>
      <c r="C355" s="644"/>
      <c r="D355" s="644"/>
      <c r="E355" s="644"/>
      <c r="F355" s="644"/>
      <c r="G355" s="31" t="s">
        <v>804</v>
      </c>
      <c r="H355" s="208" t="str">
        <f>IF(G355="", " &lt;=== Select from drop down list","")</f>
        <v/>
      </c>
      <c r="I355" s="200"/>
    </row>
    <row r="356" spans="2:9" s="236" customFormat="1" x14ac:dyDescent="0.3">
      <c r="B356" s="243"/>
      <c r="C356" s="243"/>
      <c r="D356" s="243"/>
      <c r="E356" s="243"/>
      <c r="F356" s="243"/>
      <c r="H356" s="238"/>
    </row>
    <row r="357" spans="2:9" s="236" customFormat="1" ht="15" customHeight="1" x14ac:dyDescent="0.3">
      <c r="B357" s="640" t="s">
        <v>612</v>
      </c>
      <c r="C357" s="641"/>
      <c r="D357" s="641"/>
      <c r="E357" s="641"/>
      <c r="F357" s="642"/>
      <c r="G357" s="235" t="s">
        <v>911</v>
      </c>
      <c r="H357" s="238"/>
    </row>
    <row r="358" spans="2:9" s="236" customFormat="1" x14ac:dyDescent="0.3"/>
    <row r="359" spans="2:9" s="236" customFormat="1" ht="39.9" customHeight="1" x14ac:dyDescent="0.3">
      <c r="B359" s="632" t="s">
        <v>337</v>
      </c>
      <c r="C359" s="632"/>
      <c r="D359" s="632"/>
      <c r="E359" s="632" t="s">
        <v>613</v>
      </c>
      <c r="F359" s="632"/>
    </row>
    <row r="360" spans="2:9" x14ac:dyDescent="0.3">
      <c r="B360" s="644" t="s">
        <v>338</v>
      </c>
      <c r="C360" s="644"/>
      <c r="D360" s="644"/>
      <c r="E360" s="643" t="s">
        <v>911</v>
      </c>
      <c r="F360" s="643"/>
      <c r="G360" s="200"/>
      <c r="H360" s="200"/>
      <c r="I360" s="200"/>
    </row>
    <row r="361" spans="2:9" x14ac:dyDescent="0.3">
      <c r="B361" s="644" t="s">
        <v>393</v>
      </c>
      <c r="C361" s="644"/>
      <c r="D361" s="644"/>
      <c r="E361" s="643" t="s">
        <v>911</v>
      </c>
      <c r="F361" s="643"/>
      <c r="G361" s="200"/>
      <c r="H361" s="200"/>
      <c r="I361" s="200"/>
    </row>
    <row r="362" spans="2:9" x14ac:dyDescent="0.3">
      <c r="B362" s="644" t="s">
        <v>339</v>
      </c>
      <c r="C362" s="644"/>
      <c r="D362" s="644"/>
      <c r="E362" s="643" t="s">
        <v>911</v>
      </c>
      <c r="F362" s="643"/>
      <c r="G362" s="200"/>
      <c r="H362" s="200"/>
      <c r="I362" s="200"/>
    </row>
    <row r="363" spans="2:9" x14ac:dyDescent="0.3">
      <c r="B363" s="644" t="s">
        <v>340</v>
      </c>
      <c r="C363" s="644"/>
      <c r="D363" s="644"/>
      <c r="E363" s="643" t="s">
        <v>911</v>
      </c>
      <c r="F363" s="643"/>
      <c r="G363" s="200"/>
      <c r="H363" s="200"/>
      <c r="I363" s="200"/>
    </row>
    <row r="364" spans="2:9" x14ac:dyDescent="0.3">
      <c r="B364" s="646" t="s">
        <v>341</v>
      </c>
      <c r="C364" s="646"/>
      <c r="D364" s="646"/>
      <c r="E364" s="643" t="s">
        <v>911</v>
      </c>
      <c r="F364" s="643"/>
      <c r="G364" s="200"/>
      <c r="H364" s="200"/>
      <c r="I364" s="200"/>
    </row>
    <row r="365" spans="2:9" x14ac:dyDescent="0.3">
      <c r="B365" s="645"/>
      <c r="C365" s="645"/>
      <c r="D365" s="645"/>
      <c r="E365" s="643"/>
      <c r="F365" s="643"/>
      <c r="G365" s="200"/>
      <c r="H365" s="200"/>
      <c r="I365" s="200"/>
    </row>
    <row r="366" spans="2:9" x14ac:dyDescent="0.3">
      <c r="B366" s="645"/>
      <c r="C366" s="645"/>
      <c r="D366" s="645"/>
      <c r="E366" s="643"/>
      <c r="F366" s="643"/>
      <c r="G366" s="200"/>
      <c r="H366" s="200"/>
      <c r="I366" s="200"/>
    </row>
    <row r="367" spans="2:9" x14ac:dyDescent="0.3">
      <c r="B367" s="645"/>
      <c r="C367" s="645"/>
      <c r="D367" s="645"/>
      <c r="E367" s="643"/>
      <c r="F367" s="643"/>
      <c r="G367" s="200"/>
      <c r="H367" s="200"/>
      <c r="I367" s="200"/>
    </row>
    <row r="368" spans="2:9" x14ac:dyDescent="0.3">
      <c r="B368" s="200"/>
      <c r="C368" s="200"/>
      <c r="D368" s="200"/>
      <c r="E368" s="200"/>
      <c r="F368" s="200"/>
      <c r="G368" s="200"/>
      <c r="H368" s="200"/>
      <c r="I368" s="200"/>
    </row>
    <row r="369" spans="2:9" x14ac:dyDescent="0.3">
      <c r="B369" s="644" t="s">
        <v>342</v>
      </c>
      <c r="C369" s="644"/>
      <c r="D369" s="644"/>
      <c r="E369" s="108">
        <v>40</v>
      </c>
      <c r="F369" s="200"/>
      <c r="G369" s="200"/>
      <c r="H369" s="200"/>
      <c r="I369" s="200"/>
    </row>
    <row r="370" spans="2:9" x14ac:dyDescent="0.3">
      <c r="B370" s="644" t="s">
        <v>336</v>
      </c>
      <c r="C370" s="644"/>
      <c r="D370" s="644"/>
      <c r="E370" s="108">
        <v>2</v>
      </c>
      <c r="F370" s="200"/>
      <c r="G370" s="200"/>
      <c r="H370" s="200"/>
      <c r="I370" s="200"/>
    </row>
    <row r="371" spans="2:9" x14ac:dyDescent="0.3">
      <c r="B371" s="644" t="s">
        <v>334</v>
      </c>
      <c r="C371" s="644"/>
      <c r="D371" s="644"/>
      <c r="E371" s="108">
        <v>12</v>
      </c>
      <c r="F371" s="200"/>
      <c r="G371" s="200"/>
      <c r="H371" s="200"/>
      <c r="I371" s="200"/>
    </row>
    <row r="372" spans="2:9" x14ac:dyDescent="0.3">
      <c r="B372" s="200"/>
      <c r="C372" s="200"/>
      <c r="D372" s="200"/>
      <c r="E372" s="200"/>
      <c r="F372" s="200"/>
      <c r="G372" s="200"/>
      <c r="H372" s="200"/>
      <c r="I372" s="200"/>
    </row>
    <row r="373" spans="2:9" x14ac:dyDescent="0.3">
      <c r="B373" s="648" t="s">
        <v>348</v>
      </c>
      <c r="C373" s="648"/>
      <c r="D373" s="648"/>
      <c r="E373" s="648"/>
      <c r="F373" s="648"/>
      <c r="G373" s="648"/>
      <c r="H373" s="648"/>
      <c r="I373" s="648"/>
    </row>
    <row r="374" spans="2:9" x14ac:dyDescent="0.3">
      <c r="B374" s="208" t="s">
        <v>347</v>
      </c>
      <c r="C374" s="208"/>
      <c r="D374" s="208"/>
      <c r="E374" s="208"/>
      <c r="F374" s="208"/>
      <c r="G374" s="208"/>
      <c r="H374" s="208"/>
      <c r="I374" s="208"/>
    </row>
    <row r="375" spans="2:9" ht="43.2" customHeight="1" x14ac:dyDescent="0.3">
      <c r="B375" s="549" t="s">
        <v>344</v>
      </c>
      <c r="C375" s="549"/>
      <c r="D375" s="549"/>
      <c r="E375" s="549"/>
      <c r="F375" s="627" t="s">
        <v>346</v>
      </c>
      <c r="G375" s="627"/>
      <c r="H375" s="200"/>
      <c r="I375" s="200"/>
    </row>
    <row r="376" spans="2:9" x14ac:dyDescent="0.3">
      <c r="B376" s="434" t="s">
        <v>1023</v>
      </c>
      <c r="C376" s="434"/>
      <c r="D376" s="434"/>
      <c r="E376" s="434"/>
      <c r="F376" s="465">
        <v>42232</v>
      </c>
      <c r="G376" s="465"/>
      <c r="H376" s="200"/>
      <c r="I376" s="200"/>
    </row>
    <row r="377" spans="2:9" x14ac:dyDescent="0.3">
      <c r="B377" s="434"/>
      <c r="C377" s="434"/>
      <c r="D377" s="434"/>
      <c r="E377" s="434"/>
      <c r="F377" s="465"/>
      <c r="G377" s="465"/>
      <c r="H377" s="200"/>
      <c r="I377" s="200"/>
    </row>
    <row r="378" spans="2:9" x14ac:dyDescent="0.3">
      <c r="B378" s="434"/>
      <c r="C378" s="434"/>
      <c r="D378" s="434"/>
      <c r="E378" s="434"/>
      <c r="F378" s="465"/>
      <c r="G378" s="465"/>
      <c r="H378" s="200"/>
      <c r="I378" s="200"/>
    </row>
    <row r="379" spans="2:9" x14ac:dyDescent="0.3">
      <c r="B379" s="434"/>
      <c r="C379" s="434"/>
      <c r="D379" s="434"/>
      <c r="E379" s="434"/>
      <c r="F379" s="465"/>
      <c r="G379" s="465"/>
      <c r="H379" s="200"/>
      <c r="I379" s="200"/>
    </row>
    <row r="380" spans="2:9" x14ac:dyDescent="0.3">
      <c r="B380" s="434"/>
      <c r="C380" s="434"/>
      <c r="D380" s="434"/>
      <c r="E380" s="434"/>
      <c r="F380" s="465"/>
      <c r="G380" s="465"/>
      <c r="H380" s="200"/>
      <c r="I380" s="200"/>
    </row>
    <row r="381" spans="2:9" x14ac:dyDescent="0.3">
      <c r="B381" s="434"/>
      <c r="C381" s="434"/>
      <c r="D381" s="434"/>
      <c r="E381" s="434"/>
      <c r="F381" s="465"/>
      <c r="G381" s="465"/>
      <c r="H381" s="200"/>
      <c r="I381" s="200"/>
    </row>
    <row r="382" spans="2:9" x14ac:dyDescent="0.3">
      <c r="B382" s="434"/>
      <c r="C382" s="434"/>
      <c r="D382" s="434"/>
      <c r="E382" s="434"/>
      <c r="F382" s="465"/>
      <c r="G382" s="465"/>
      <c r="H382" s="200"/>
      <c r="I382" s="200"/>
    </row>
    <row r="383" spans="2:9" x14ac:dyDescent="0.3">
      <c r="B383" s="434"/>
      <c r="C383" s="434"/>
      <c r="D383" s="434"/>
      <c r="E383" s="434"/>
      <c r="F383" s="465"/>
      <c r="G383" s="465"/>
      <c r="H383" s="200"/>
      <c r="I383" s="200"/>
    </row>
    <row r="384" spans="2:9" x14ac:dyDescent="0.3">
      <c r="B384" s="434"/>
      <c r="C384" s="434"/>
      <c r="D384" s="434"/>
      <c r="E384" s="434"/>
      <c r="F384" s="465"/>
      <c r="G384" s="465"/>
      <c r="H384" s="200"/>
      <c r="I384" s="200"/>
    </row>
    <row r="385" spans="2:9" x14ac:dyDescent="0.3">
      <c r="B385" s="434"/>
      <c r="C385" s="434"/>
      <c r="D385" s="434"/>
      <c r="E385" s="434"/>
      <c r="F385" s="465"/>
      <c r="G385" s="465"/>
      <c r="H385" s="200"/>
      <c r="I385" s="200"/>
    </row>
    <row r="386" spans="2:9" x14ac:dyDescent="0.3">
      <c r="B386" s="434"/>
      <c r="C386" s="434"/>
      <c r="D386" s="434"/>
      <c r="E386" s="434"/>
      <c r="F386" s="465"/>
      <c r="G386" s="465"/>
      <c r="H386" s="200"/>
      <c r="I386" s="200"/>
    </row>
    <row r="387" spans="2:9" x14ac:dyDescent="0.3">
      <c r="B387" s="434"/>
      <c r="C387" s="434"/>
      <c r="D387" s="434"/>
      <c r="E387" s="434"/>
      <c r="F387" s="465"/>
      <c r="G387" s="465"/>
      <c r="H387" s="200"/>
      <c r="I387" s="200"/>
    </row>
    <row r="388" spans="2:9" x14ac:dyDescent="0.3">
      <c r="B388" s="434"/>
      <c r="C388" s="434"/>
      <c r="D388" s="434"/>
      <c r="E388" s="434"/>
      <c r="F388" s="465"/>
      <c r="G388" s="465"/>
      <c r="H388" s="200"/>
      <c r="I388" s="200"/>
    </row>
    <row r="389" spans="2:9" x14ac:dyDescent="0.3">
      <c r="B389" s="434"/>
      <c r="C389" s="434"/>
      <c r="D389" s="434"/>
      <c r="E389" s="434"/>
      <c r="F389" s="465"/>
      <c r="G389" s="465"/>
      <c r="H389" s="200"/>
      <c r="I389" s="200"/>
    </row>
    <row r="390" spans="2:9" x14ac:dyDescent="0.3">
      <c r="B390" s="434"/>
      <c r="C390" s="434"/>
      <c r="D390" s="434"/>
      <c r="E390" s="434"/>
      <c r="F390" s="465"/>
      <c r="G390" s="465"/>
      <c r="H390" s="200"/>
      <c r="I390" s="200"/>
    </row>
    <row r="391" spans="2:9" x14ac:dyDescent="0.3">
      <c r="B391" s="434"/>
      <c r="C391" s="434"/>
      <c r="D391" s="434"/>
      <c r="E391" s="434"/>
      <c r="F391" s="465"/>
      <c r="G391" s="465"/>
      <c r="H391" s="200"/>
      <c r="I391" s="200"/>
    </row>
    <row r="392" spans="2:9" x14ac:dyDescent="0.3">
      <c r="B392" s="434"/>
      <c r="C392" s="434"/>
      <c r="D392" s="434"/>
      <c r="E392" s="434"/>
      <c r="F392" s="465"/>
      <c r="G392" s="465"/>
      <c r="H392" s="200"/>
      <c r="I392" s="200"/>
    </row>
    <row r="393" spans="2:9" x14ac:dyDescent="0.3">
      <c r="B393" s="434"/>
      <c r="C393" s="434"/>
      <c r="D393" s="434"/>
      <c r="E393" s="434"/>
      <c r="F393" s="465"/>
      <c r="G393" s="465"/>
      <c r="H393" s="200"/>
      <c r="I393" s="200"/>
    </row>
    <row r="394" spans="2:9" x14ac:dyDescent="0.3">
      <c r="B394" s="434"/>
      <c r="C394" s="434"/>
      <c r="D394" s="434"/>
      <c r="E394" s="434"/>
      <c r="F394" s="465"/>
      <c r="G394" s="465"/>
      <c r="H394" s="200"/>
      <c r="I394" s="200"/>
    </row>
    <row r="395" spans="2:9" x14ac:dyDescent="0.3">
      <c r="B395" s="434"/>
      <c r="C395" s="434"/>
      <c r="D395" s="434"/>
      <c r="E395" s="434"/>
      <c r="F395" s="465"/>
      <c r="G395" s="465"/>
      <c r="H395" s="200"/>
      <c r="I395" s="200"/>
    </row>
    <row r="396" spans="2:9" x14ac:dyDescent="0.3">
      <c r="B396" s="434"/>
      <c r="C396" s="434"/>
      <c r="D396" s="434"/>
      <c r="E396" s="434"/>
      <c r="F396" s="465"/>
      <c r="G396" s="465"/>
      <c r="H396" s="200"/>
      <c r="I396" s="200"/>
    </row>
    <row r="397" spans="2:9" x14ac:dyDescent="0.3">
      <c r="B397" s="434"/>
      <c r="C397" s="434"/>
      <c r="D397" s="434"/>
      <c r="E397" s="434"/>
      <c r="F397" s="465"/>
      <c r="G397" s="465"/>
      <c r="H397" s="200"/>
      <c r="I397" s="200"/>
    </row>
    <row r="398" spans="2:9" x14ac:dyDescent="0.3">
      <c r="B398" s="434"/>
      <c r="C398" s="434"/>
      <c r="D398" s="434"/>
      <c r="E398" s="434"/>
      <c r="F398" s="465"/>
      <c r="G398" s="465"/>
      <c r="H398" s="200"/>
      <c r="I398" s="200"/>
    </row>
    <row r="399" spans="2:9" x14ac:dyDescent="0.3">
      <c r="B399" s="434"/>
      <c r="C399" s="434"/>
      <c r="D399" s="434"/>
      <c r="E399" s="434"/>
      <c r="F399" s="465"/>
      <c r="G399" s="465"/>
      <c r="H399" s="200"/>
      <c r="I399" s="200"/>
    </row>
    <row r="400" spans="2:9" x14ac:dyDescent="0.3">
      <c r="B400" s="434"/>
      <c r="C400" s="434"/>
      <c r="D400" s="434"/>
      <c r="E400" s="434"/>
      <c r="F400" s="465"/>
      <c r="G400" s="465"/>
      <c r="H400" s="200"/>
      <c r="I400" s="200"/>
    </row>
    <row r="401" spans="2:9" x14ac:dyDescent="0.3">
      <c r="B401" s="200" t="s">
        <v>351</v>
      </c>
      <c r="C401" s="200"/>
      <c r="D401" s="200"/>
      <c r="E401" s="200"/>
      <c r="F401" s="200"/>
      <c r="G401" s="200"/>
      <c r="H401" s="200"/>
      <c r="I401" s="200"/>
    </row>
    <row r="402" spans="2:9" x14ac:dyDescent="0.3">
      <c r="B402" s="200" t="s">
        <v>677</v>
      </c>
      <c r="C402" s="200"/>
      <c r="D402" s="200"/>
      <c r="E402" s="200"/>
      <c r="F402" s="200"/>
      <c r="G402" s="200"/>
      <c r="H402" s="200"/>
      <c r="I402" s="200"/>
    </row>
    <row r="403" spans="2:9" x14ac:dyDescent="0.3">
      <c r="B403" s="200"/>
      <c r="C403" s="51" t="s">
        <v>345</v>
      </c>
      <c r="D403" s="647"/>
      <c r="E403" s="647"/>
      <c r="F403" s="647"/>
      <c r="G403" s="647"/>
      <c r="H403" s="200"/>
      <c r="I403" s="200"/>
    </row>
    <row r="406" spans="2:9" ht="17.399999999999999" x14ac:dyDescent="0.3">
      <c r="B406" s="17" t="s">
        <v>349</v>
      </c>
      <c r="C406" s="200"/>
      <c r="D406" s="200"/>
      <c r="E406" s="200"/>
      <c r="F406" s="200"/>
      <c r="G406" s="200"/>
      <c r="H406" s="200"/>
      <c r="I406" s="200"/>
    </row>
    <row r="407" spans="2:9" x14ac:dyDescent="0.3">
      <c r="B407" s="463" t="str">
        <f>'Title Page'!$D$9</f>
        <v>Weber State University</v>
      </c>
      <c r="C407" s="463"/>
      <c r="D407" s="463"/>
      <c r="E407" s="463"/>
      <c r="F407" s="463"/>
      <c r="G407" s="463"/>
      <c r="H407" s="463"/>
      <c r="I407" s="200"/>
    </row>
    <row r="408" spans="2:9" x14ac:dyDescent="0.3">
      <c r="B408" s="200"/>
      <c r="C408" s="200"/>
      <c r="D408" s="200"/>
      <c r="E408" s="200"/>
      <c r="F408" s="200"/>
      <c r="G408" s="200"/>
      <c r="H408" s="200"/>
      <c r="I408" s="200"/>
    </row>
    <row r="409" spans="2:9" x14ac:dyDescent="0.3">
      <c r="B409" s="200"/>
      <c r="C409" s="200"/>
      <c r="D409" s="200"/>
      <c r="E409" s="200"/>
      <c r="F409" s="200"/>
      <c r="G409" s="200"/>
      <c r="H409" s="200"/>
      <c r="I409" s="200"/>
    </row>
    <row r="410" spans="2:9" x14ac:dyDescent="0.3">
      <c r="B410" s="201" t="s">
        <v>525</v>
      </c>
      <c r="C410" s="434" t="s">
        <v>955</v>
      </c>
      <c r="D410" s="434"/>
      <c r="E410" s="434"/>
      <c r="F410" s="434"/>
      <c r="G410" s="434"/>
      <c r="H410" s="434"/>
      <c r="I410" s="51" t="s">
        <v>552</v>
      </c>
    </row>
    <row r="411" spans="2:9" x14ac:dyDescent="0.3">
      <c r="B411" s="201" t="s">
        <v>29</v>
      </c>
      <c r="C411" s="434" t="s">
        <v>956</v>
      </c>
      <c r="D411" s="434"/>
      <c r="E411" s="434"/>
      <c r="F411" s="434"/>
      <c r="G411" s="434"/>
      <c r="H411" s="434"/>
      <c r="I411" s="200"/>
    </row>
    <row r="412" spans="2:9" x14ac:dyDescent="0.3">
      <c r="B412" s="201" t="s">
        <v>29</v>
      </c>
      <c r="C412" s="434"/>
      <c r="D412" s="434"/>
      <c r="E412" s="434"/>
      <c r="F412" s="434"/>
      <c r="G412" s="434"/>
      <c r="H412" s="434"/>
      <c r="I412" s="200"/>
    </row>
    <row r="413" spans="2:9" x14ac:dyDescent="0.3">
      <c r="B413" s="201" t="s">
        <v>320</v>
      </c>
      <c r="C413" s="442" t="s">
        <v>927</v>
      </c>
      <c r="D413" s="442"/>
      <c r="E413" s="442"/>
      <c r="F413" s="442"/>
      <c r="G413" s="200"/>
      <c r="H413" s="200"/>
      <c r="I413" s="200"/>
    </row>
    <row r="414" spans="2:9" x14ac:dyDescent="0.3">
      <c r="B414" s="201" t="s">
        <v>352</v>
      </c>
      <c r="C414" s="200"/>
      <c r="D414" s="195">
        <v>23</v>
      </c>
      <c r="E414" s="200"/>
      <c r="F414" s="200"/>
      <c r="G414" s="200"/>
      <c r="H414" s="200"/>
      <c r="I414" s="200"/>
    </row>
    <row r="415" spans="2:9" x14ac:dyDescent="0.3">
      <c r="B415" s="201" t="s">
        <v>321</v>
      </c>
      <c r="C415" s="200"/>
      <c r="D415" s="434" t="s">
        <v>957</v>
      </c>
      <c r="E415" s="434"/>
      <c r="F415" s="434"/>
      <c r="G415" s="434"/>
      <c r="H415" s="200"/>
      <c r="I415" s="200"/>
    </row>
    <row r="416" spans="2:9" x14ac:dyDescent="0.3">
      <c r="B416" s="201" t="s">
        <v>322</v>
      </c>
      <c r="C416" s="200"/>
      <c r="D416" s="200"/>
      <c r="E416" s="31" t="s">
        <v>803</v>
      </c>
      <c r="F416" s="208" t="str">
        <f>IF(E416="", " &lt;=== Select from drop down list","")</f>
        <v/>
      </c>
      <c r="G416" s="200"/>
      <c r="H416" s="200"/>
      <c r="I416" s="200"/>
    </row>
    <row r="417" spans="2:9" x14ac:dyDescent="0.3">
      <c r="B417" s="211" t="str">
        <f>IF(E416="No", "There must be a signed agreement!","")</f>
        <v/>
      </c>
      <c r="C417" s="204"/>
      <c r="D417" s="200"/>
      <c r="E417" s="200"/>
      <c r="F417" s="200"/>
      <c r="G417" s="200"/>
      <c r="H417" s="200"/>
      <c r="I417" s="200"/>
    </row>
    <row r="418" spans="2:9" x14ac:dyDescent="0.3">
      <c r="B418" s="201"/>
      <c r="C418" s="200"/>
      <c r="D418" s="200"/>
      <c r="E418" s="200"/>
      <c r="F418" s="200"/>
      <c r="G418" s="200"/>
      <c r="H418" s="200"/>
      <c r="I418" s="200"/>
    </row>
    <row r="419" spans="2:9" x14ac:dyDescent="0.3">
      <c r="B419" s="199" t="s">
        <v>343</v>
      </c>
      <c r="C419" s="200"/>
      <c r="D419" s="200"/>
      <c r="E419" s="200"/>
      <c r="F419" s="200"/>
      <c r="G419" s="200"/>
      <c r="H419" s="200"/>
      <c r="I419" s="200"/>
    </row>
    <row r="420" spans="2:9" x14ac:dyDescent="0.3">
      <c r="B420" s="200"/>
      <c r="C420" s="200"/>
      <c r="D420" s="200"/>
      <c r="E420" s="200"/>
      <c r="F420" s="200"/>
      <c r="G420" s="200"/>
      <c r="H420" s="200"/>
      <c r="I420" s="200"/>
    </row>
    <row r="421" spans="2:9" x14ac:dyDescent="0.3">
      <c r="B421" s="644" t="s">
        <v>392</v>
      </c>
      <c r="C421" s="644"/>
      <c r="D421" s="644"/>
      <c r="E421" s="644"/>
      <c r="F421" s="644"/>
      <c r="G421" s="31" t="s">
        <v>804</v>
      </c>
      <c r="H421" s="208" t="str">
        <f>IF(G421="", " &lt;=== Select from drop down list","")</f>
        <v/>
      </c>
      <c r="I421" s="200"/>
    </row>
    <row r="422" spans="2:9" s="236" customFormat="1" x14ac:dyDescent="0.3">
      <c r="B422" s="243"/>
      <c r="C422" s="243"/>
      <c r="D422" s="243"/>
      <c r="E422" s="243"/>
      <c r="F422" s="243"/>
      <c r="H422" s="238"/>
    </row>
    <row r="423" spans="2:9" s="236" customFormat="1" ht="15" customHeight="1" x14ac:dyDescent="0.3">
      <c r="B423" s="640" t="s">
        <v>612</v>
      </c>
      <c r="C423" s="641"/>
      <c r="D423" s="641"/>
      <c r="E423" s="641"/>
      <c r="F423" s="642"/>
      <c r="G423" s="235" t="s">
        <v>911</v>
      </c>
      <c r="H423" s="238"/>
    </row>
    <row r="424" spans="2:9" s="236" customFormat="1" x14ac:dyDescent="0.3"/>
    <row r="425" spans="2:9" s="236" customFormat="1" ht="39.9" customHeight="1" x14ac:dyDescent="0.3">
      <c r="B425" s="632" t="s">
        <v>337</v>
      </c>
      <c r="C425" s="632"/>
      <c r="D425" s="632"/>
      <c r="E425" s="632" t="s">
        <v>613</v>
      </c>
      <c r="F425" s="632"/>
    </row>
    <row r="426" spans="2:9" x14ac:dyDescent="0.3">
      <c r="B426" s="644" t="s">
        <v>338</v>
      </c>
      <c r="C426" s="644"/>
      <c r="D426" s="644"/>
      <c r="E426" s="643" t="s">
        <v>911</v>
      </c>
      <c r="F426" s="643"/>
      <c r="G426" s="200"/>
      <c r="H426" s="200"/>
      <c r="I426" s="200"/>
    </row>
    <row r="427" spans="2:9" x14ac:dyDescent="0.3">
      <c r="B427" s="644" t="s">
        <v>393</v>
      </c>
      <c r="C427" s="644"/>
      <c r="D427" s="644"/>
      <c r="E427" s="643" t="s">
        <v>911</v>
      </c>
      <c r="F427" s="643"/>
      <c r="G427" s="200"/>
      <c r="H427" s="200"/>
      <c r="I427" s="200"/>
    </row>
    <row r="428" spans="2:9" x14ac:dyDescent="0.3">
      <c r="B428" s="644" t="s">
        <v>339</v>
      </c>
      <c r="C428" s="644"/>
      <c r="D428" s="644"/>
      <c r="E428" s="643" t="s">
        <v>911</v>
      </c>
      <c r="F428" s="643"/>
      <c r="G428" s="200"/>
      <c r="H428" s="200"/>
      <c r="I428" s="200"/>
    </row>
    <row r="429" spans="2:9" x14ac:dyDescent="0.3">
      <c r="B429" s="644" t="s">
        <v>340</v>
      </c>
      <c r="C429" s="644"/>
      <c r="D429" s="644"/>
      <c r="E429" s="643" t="s">
        <v>911</v>
      </c>
      <c r="F429" s="643"/>
      <c r="G429" s="200"/>
      <c r="H429" s="200"/>
      <c r="I429" s="200"/>
    </row>
    <row r="430" spans="2:9" x14ac:dyDescent="0.3">
      <c r="B430" s="646" t="s">
        <v>341</v>
      </c>
      <c r="C430" s="646"/>
      <c r="D430" s="646"/>
      <c r="E430" s="643" t="s">
        <v>911</v>
      </c>
      <c r="F430" s="643"/>
      <c r="G430" s="200"/>
      <c r="H430" s="200"/>
      <c r="I430" s="200"/>
    </row>
    <row r="431" spans="2:9" x14ac:dyDescent="0.3">
      <c r="B431" s="645"/>
      <c r="C431" s="645"/>
      <c r="D431" s="645"/>
      <c r="E431" s="643"/>
      <c r="F431" s="643"/>
      <c r="G431" s="200"/>
      <c r="H431" s="200"/>
      <c r="I431" s="200"/>
    </row>
    <row r="432" spans="2:9" x14ac:dyDescent="0.3">
      <c r="B432" s="645"/>
      <c r="C432" s="645"/>
      <c r="D432" s="645"/>
      <c r="E432" s="643"/>
      <c r="F432" s="643"/>
      <c r="G432" s="200"/>
      <c r="H432" s="200"/>
      <c r="I432" s="200"/>
    </row>
    <row r="433" spans="2:9" x14ac:dyDescent="0.3">
      <c r="B433" s="645"/>
      <c r="C433" s="645"/>
      <c r="D433" s="645"/>
      <c r="E433" s="643"/>
      <c r="F433" s="643"/>
      <c r="G433" s="200"/>
      <c r="H433" s="200"/>
      <c r="I433" s="200"/>
    </row>
    <row r="434" spans="2:9" x14ac:dyDescent="0.3">
      <c r="B434" s="200"/>
      <c r="C434" s="200"/>
      <c r="D434" s="200"/>
      <c r="E434" s="200"/>
      <c r="F434" s="200"/>
      <c r="G434" s="200"/>
      <c r="H434" s="200"/>
      <c r="I434" s="200"/>
    </row>
    <row r="435" spans="2:9" x14ac:dyDescent="0.3">
      <c r="B435" s="644" t="s">
        <v>342</v>
      </c>
      <c r="C435" s="644"/>
      <c r="D435" s="644"/>
      <c r="E435" s="108">
        <v>10</v>
      </c>
      <c r="F435" s="200"/>
      <c r="G435" s="200"/>
      <c r="H435" s="200"/>
      <c r="I435" s="200"/>
    </row>
    <row r="436" spans="2:9" x14ac:dyDescent="0.3">
      <c r="B436" s="644" t="s">
        <v>336</v>
      </c>
      <c r="C436" s="644"/>
      <c r="D436" s="644"/>
      <c r="E436" s="108">
        <v>5</v>
      </c>
      <c r="F436" s="200"/>
      <c r="G436" s="200"/>
      <c r="H436" s="200"/>
      <c r="I436" s="200"/>
    </row>
    <row r="437" spans="2:9" x14ac:dyDescent="0.3">
      <c r="B437" s="644" t="s">
        <v>334</v>
      </c>
      <c r="C437" s="644"/>
      <c r="D437" s="644"/>
      <c r="E437" s="108">
        <v>48</v>
      </c>
      <c r="F437" s="200"/>
      <c r="G437" s="200"/>
      <c r="H437" s="200"/>
      <c r="I437" s="200"/>
    </row>
    <row r="438" spans="2:9" x14ac:dyDescent="0.3">
      <c r="B438" s="200"/>
      <c r="C438" s="200"/>
      <c r="D438" s="200"/>
      <c r="E438" s="200"/>
      <c r="F438" s="200"/>
      <c r="G438" s="200"/>
      <c r="H438" s="200"/>
      <c r="I438" s="200"/>
    </row>
    <row r="439" spans="2:9" x14ac:dyDescent="0.3">
      <c r="B439" s="648" t="s">
        <v>348</v>
      </c>
      <c r="C439" s="648"/>
      <c r="D439" s="648"/>
      <c r="E439" s="648"/>
      <c r="F439" s="648"/>
      <c r="G439" s="648"/>
      <c r="H439" s="648"/>
      <c r="I439" s="648"/>
    </row>
    <row r="440" spans="2:9" x14ac:dyDescent="0.3">
      <c r="B440" s="208" t="s">
        <v>347</v>
      </c>
      <c r="C440" s="208"/>
      <c r="D440" s="208"/>
      <c r="E440" s="208"/>
      <c r="F440" s="208"/>
      <c r="G440" s="208"/>
      <c r="H440" s="208"/>
      <c r="I440" s="208"/>
    </row>
    <row r="441" spans="2:9" ht="43.2" customHeight="1" x14ac:dyDescent="0.3">
      <c r="B441" s="549" t="s">
        <v>344</v>
      </c>
      <c r="C441" s="549"/>
      <c r="D441" s="549"/>
      <c r="E441" s="549"/>
      <c r="F441" s="627" t="s">
        <v>346</v>
      </c>
      <c r="G441" s="627"/>
      <c r="H441" s="200"/>
      <c r="I441" s="200"/>
    </row>
    <row r="442" spans="2:9" x14ac:dyDescent="0.3">
      <c r="B442" s="434"/>
      <c r="C442" s="434"/>
      <c r="D442" s="434"/>
      <c r="E442" s="434"/>
      <c r="F442" s="465"/>
      <c r="G442" s="465"/>
      <c r="H442" s="200"/>
      <c r="I442" s="200"/>
    </row>
    <row r="443" spans="2:9" x14ac:dyDescent="0.3">
      <c r="B443" s="434"/>
      <c r="C443" s="434"/>
      <c r="D443" s="434"/>
      <c r="E443" s="434"/>
      <c r="F443" s="465"/>
      <c r="G443" s="465"/>
      <c r="H443" s="200"/>
      <c r="I443" s="200"/>
    </row>
    <row r="444" spans="2:9" x14ac:dyDescent="0.3">
      <c r="B444" s="434"/>
      <c r="C444" s="434"/>
      <c r="D444" s="434"/>
      <c r="E444" s="434"/>
      <c r="F444" s="465"/>
      <c r="G444" s="465"/>
      <c r="H444" s="200"/>
      <c r="I444" s="200"/>
    </row>
    <row r="445" spans="2:9" x14ac:dyDescent="0.3">
      <c r="B445" s="434"/>
      <c r="C445" s="434"/>
      <c r="D445" s="434"/>
      <c r="E445" s="434"/>
      <c r="F445" s="465"/>
      <c r="G445" s="465"/>
      <c r="H445" s="200"/>
      <c r="I445" s="200"/>
    </row>
    <row r="446" spans="2:9" x14ac:dyDescent="0.3">
      <c r="B446" s="434"/>
      <c r="C446" s="434"/>
      <c r="D446" s="434"/>
      <c r="E446" s="434"/>
      <c r="F446" s="465"/>
      <c r="G446" s="465"/>
      <c r="H446" s="200"/>
      <c r="I446" s="200"/>
    </row>
    <row r="447" spans="2:9" x14ac:dyDescent="0.3">
      <c r="B447" s="434"/>
      <c r="C447" s="434"/>
      <c r="D447" s="434"/>
      <c r="E447" s="434"/>
      <c r="F447" s="465"/>
      <c r="G447" s="465"/>
      <c r="H447" s="200"/>
      <c r="I447" s="200"/>
    </row>
    <row r="448" spans="2:9" x14ac:dyDescent="0.3">
      <c r="B448" s="434"/>
      <c r="C448" s="434"/>
      <c r="D448" s="434"/>
      <c r="E448" s="434"/>
      <c r="F448" s="465"/>
      <c r="G448" s="465"/>
      <c r="H448" s="200"/>
      <c r="I448" s="200"/>
    </row>
    <row r="449" spans="2:9" x14ac:dyDescent="0.3">
      <c r="B449" s="434"/>
      <c r="C449" s="434"/>
      <c r="D449" s="434"/>
      <c r="E449" s="434"/>
      <c r="F449" s="465"/>
      <c r="G449" s="465"/>
      <c r="H449" s="200"/>
      <c r="I449" s="200"/>
    </row>
    <row r="450" spans="2:9" x14ac:dyDescent="0.3">
      <c r="B450" s="434"/>
      <c r="C450" s="434"/>
      <c r="D450" s="434"/>
      <c r="E450" s="434"/>
      <c r="F450" s="465"/>
      <c r="G450" s="465"/>
      <c r="H450" s="200"/>
      <c r="I450" s="200"/>
    </row>
    <row r="451" spans="2:9" x14ac:dyDescent="0.3">
      <c r="B451" s="434"/>
      <c r="C451" s="434"/>
      <c r="D451" s="434"/>
      <c r="E451" s="434"/>
      <c r="F451" s="465"/>
      <c r="G451" s="465"/>
      <c r="H451" s="200"/>
      <c r="I451" s="200"/>
    </row>
    <row r="452" spans="2:9" x14ac:dyDescent="0.3">
      <c r="B452" s="434"/>
      <c r="C452" s="434"/>
      <c r="D452" s="434"/>
      <c r="E452" s="434"/>
      <c r="F452" s="465"/>
      <c r="G452" s="465"/>
      <c r="H452" s="200"/>
      <c r="I452" s="200"/>
    </row>
    <row r="453" spans="2:9" x14ac:dyDescent="0.3">
      <c r="B453" s="434"/>
      <c r="C453" s="434"/>
      <c r="D453" s="434"/>
      <c r="E453" s="434"/>
      <c r="F453" s="465"/>
      <c r="G453" s="465"/>
      <c r="H453" s="200"/>
      <c r="I453" s="200"/>
    </row>
    <row r="454" spans="2:9" x14ac:dyDescent="0.3">
      <c r="B454" s="434"/>
      <c r="C454" s="434"/>
      <c r="D454" s="434"/>
      <c r="E454" s="434"/>
      <c r="F454" s="465"/>
      <c r="G454" s="465"/>
      <c r="H454" s="200"/>
      <c r="I454" s="200"/>
    </row>
    <row r="455" spans="2:9" x14ac:dyDescent="0.3">
      <c r="B455" s="434"/>
      <c r="C455" s="434"/>
      <c r="D455" s="434"/>
      <c r="E455" s="434"/>
      <c r="F455" s="465"/>
      <c r="G455" s="465"/>
      <c r="H455" s="200"/>
      <c r="I455" s="200"/>
    </row>
    <row r="456" spans="2:9" x14ac:dyDescent="0.3">
      <c r="B456" s="434"/>
      <c r="C456" s="434"/>
      <c r="D456" s="434"/>
      <c r="E456" s="434"/>
      <c r="F456" s="465"/>
      <c r="G456" s="465"/>
      <c r="H456" s="200"/>
      <c r="I456" s="200"/>
    </row>
    <row r="457" spans="2:9" x14ac:dyDescent="0.3">
      <c r="B457" s="434"/>
      <c r="C457" s="434"/>
      <c r="D457" s="434"/>
      <c r="E457" s="434"/>
      <c r="F457" s="465"/>
      <c r="G457" s="465"/>
      <c r="H457" s="200"/>
      <c r="I457" s="200"/>
    </row>
    <row r="458" spans="2:9" x14ac:dyDescent="0.3">
      <c r="B458" s="434"/>
      <c r="C458" s="434"/>
      <c r="D458" s="434"/>
      <c r="E458" s="434"/>
      <c r="F458" s="465"/>
      <c r="G458" s="465"/>
      <c r="H458" s="200"/>
      <c r="I458" s="200"/>
    </row>
    <row r="459" spans="2:9" x14ac:dyDescent="0.3">
      <c r="B459" s="434"/>
      <c r="C459" s="434"/>
      <c r="D459" s="434"/>
      <c r="E459" s="434"/>
      <c r="F459" s="465"/>
      <c r="G459" s="465"/>
      <c r="H459" s="200"/>
      <c r="I459" s="200"/>
    </row>
    <row r="460" spans="2:9" x14ac:dyDescent="0.3">
      <c r="B460" s="434"/>
      <c r="C460" s="434"/>
      <c r="D460" s="434"/>
      <c r="E460" s="434"/>
      <c r="F460" s="465"/>
      <c r="G460" s="465"/>
      <c r="H460" s="200"/>
      <c r="I460" s="200"/>
    </row>
    <row r="461" spans="2:9" x14ac:dyDescent="0.3">
      <c r="B461" s="434"/>
      <c r="C461" s="434"/>
      <c r="D461" s="434"/>
      <c r="E461" s="434"/>
      <c r="F461" s="465"/>
      <c r="G461" s="465"/>
      <c r="H461" s="200"/>
      <c r="I461" s="200"/>
    </row>
    <row r="462" spans="2:9" x14ac:dyDescent="0.3">
      <c r="B462" s="434"/>
      <c r="C462" s="434"/>
      <c r="D462" s="434"/>
      <c r="E462" s="434"/>
      <c r="F462" s="465"/>
      <c r="G462" s="465"/>
      <c r="H462" s="200"/>
      <c r="I462" s="200"/>
    </row>
    <row r="463" spans="2:9" x14ac:dyDescent="0.3">
      <c r="B463" s="434"/>
      <c r="C463" s="434"/>
      <c r="D463" s="434"/>
      <c r="E463" s="434"/>
      <c r="F463" s="465"/>
      <c r="G463" s="465"/>
      <c r="H463" s="200"/>
      <c r="I463" s="200"/>
    </row>
    <row r="464" spans="2:9" x14ac:dyDescent="0.3">
      <c r="B464" s="434"/>
      <c r="C464" s="434"/>
      <c r="D464" s="434"/>
      <c r="E464" s="434"/>
      <c r="F464" s="465"/>
      <c r="G464" s="465"/>
      <c r="H464" s="200"/>
      <c r="I464" s="200"/>
    </row>
    <row r="465" spans="2:9" x14ac:dyDescent="0.3">
      <c r="B465" s="434"/>
      <c r="C465" s="434"/>
      <c r="D465" s="434"/>
      <c r="E465" s="434"/>
      <c r="F465" s="465"/>
      <c r="G465" s="465"/>
      <c r="H465" s="200"/>
      <c r="I465" s="200"/>
    </row>
    <row r="466" spans="2:9" x14ac:dyDescent="0.3">
      <c r="B466" s="434"/>
      <c r="C466" s="434"/>
      <c r="D466" s="434"/>
      <c r="E466" s="434"/>
      <c r="F466" s="465"/>
      <c r="G466" s="465"/>
      <c r="H466" s="200"/>
      <c r="I466" s="200"/>
    </row>
    <row r="467" spans="2:9" x14ac:dyDescent="0.3">
      <c r="B467" s="200" t="s">
        <v>351</v>
      </c>
      <c r="C467" s="200"/>
      <c r="D467" s="200"/>
      <c r="E467" s="200"/>
      <c r="F467" s="200"/>
      <c r="G467" s="200"/>
      <c r="H467" s="200"/>
      <c r="I467" s="200"/>
    </row>
    <row r="468" spans="2:9" x14ac:dyDescent="0.3">
      <c r="B468" s="200" t="s">
        <v>677</v>
      </c>
      <c r="C468" s="200"/>
      <c r="D468" s="200"/>
      <c r="E468" s="200"/>
      <c r="F468" s="200"/>
      <c r="G468" s="200"/>
      <c r="H468" s="200"/>
      <c r="I468" s="200"/>
    </row>
    <row r="469" spans="2:9" x14ac:dyDescent="0.3">
      <c r="B469" s="200"/>
      <c r="C469" s="51" t="s">
        <v>345</v>
      </c>
      <c r="D469" s="647"/>
      <c r="E469" s="647"/>
      <c r="F469" s="647"/>
      <c r="G469" s="647"/>
      <c r="H469" s="200"/>
      <c r="I469" s="200"/>
    </row>
    <row r="472" spans="2:9" ht="17.399999999999999" x14ac:dyDescent="0.3">
      <c r="B472" s="17" t="s">
        <v>349</v>
      </c>
      <c r="C472" s="200"/>
      <c r="D472" s="200"/>
      <c r="E472" s="200"/>
      <c r="F472" s="200"/>
      <c r="G472" s="200"/>
      <c r="H472" s="200"/>
      <c r="I472" s="200"/>
    </row>
    <row r="473" spans="2:9" x14ac:dyDescent="0.3">
      <c r="B473" s="463" t="str">
        <f>'Title Page'!$D$9</f>
        <v>Weber State University</v>
      </c>
      <c r="C473" s="463"/>
      <c r="D473" s="463"/>
      <c r="E473" s="463"/>
      <c r="F473" s="463"/>
      <c r="G473" s="463"/>
      <c r="H473" s="463"/>
      <c r="I473" s="200"/>
    </row>
    <row r="474" spans="2:9" x14ac:dyDescent="0.3">
      <c r="B474" s="200"/>
      <c r="C474" s="200"/>
      <c r="D474" s="200"/>
      <c r="E474" s="200"/>
      <c r="F474" s="200"/>
      <c r="G474" s="200"/>
      <c r="H474" s="200"/>
      <c r="I474" s="200"/>
    </row>
    <row r="475" spans="2:9" x14ac:dyDescent="0.3">
      <c r="B475" s="200"/>
      <c r="C475" s="200"/>
      <c r="D475" s="200"/>
      <c r="E475" s="200"/>
      <c r="F475" s="200"/>
      <c r="G475" s="200"/>
      <c r="H475" s="200"/>
      <c r="I475" s="200"/>
    </row>
    <row r="476" spans="2:9" x14ac:dyDescent="0.3">
      <c r="B476" s="201" t="s">
        <v>525</v>
      </c>
      <c r="C476" s="434"/>
      <c r="D476" s="434"/>
      <c r="E476" s="434"/>
      <c r="F476" s="434"/>
      <c r="G476" s="434"/>
      <c r="H476" s="434"/>
      <c r="I476" s="51" t="s">
        <v>551</v>
      </c>
    </row>
    <row r="477" spans="2:9" x14ac:dyDescent="0.3">
      <c r="B477" s="201" t="s">
        <v>29</v>
      </c>
      <c r="C477" s="434"/>
      <c r="D477" s="434"/>
      <c r="E477" s="434"/>
      <c r="F477" s="434"/>
      <c r="G477" s="434"/>
      <c r="H477" s="434"/>
      <c r="I477" s="200"/>
    </row>
    <row r="478" spans="2:9" x14ac:dyDescent="0.3">
      <c r="B478" s="201" t="s">
        <v>29</v>
      </c>
      <c r="C478" s="434"/>
      <c r="D478" s="434"/>
      <c r="E478" s="434"/>
      <c r="F478" s="434"/>
      <c r="G478" s="434"/>
      <c r="H478" s="434"/>
      <c r="I478" s="200"/>
    </row>
    <row r="479" spans="2:9" x14ac:dyDescent="0.3">
      <c r="B479" s="201" t="s">
        <v>320</v>
      </c>
      <c r="C479" s="442"/>
      <c r="D479" s="442"/>
      <c r="E479" s="442"/>
      <c r="F479" s="442"/>
      <c r="G479" s="200"/>
      <c r="H479" s="200"/>
      <c r="I479" s="200"/>
    </row>
    <row r="480" spans="2:9" x14ac:dyDescent="0.3">
      <c r="B480" s="201" t="s">
        <v>352</v>
      </c>
      <c r="C480" s="200"/>
      <c r="D480" s="195"/>
      <c r="E480" s="200"/>
      <c r="F480" s="200"/>
      <c r="G480" s="200"/>
      <c r="H480" s="200"/>
      <c r="I480" s="200"/>
    </row>
    <row r="481" spans="2:9" x14ac:dyDescent="0.3">
      <c r="B481" s="201" t="s">
        <v>321</v>
      </c>
      <c r="C481" s="200"/>
      <c r="D481" s="434"/>
      <c r="E481" s="434"/>
      <c r="F481" s="434"/>
      <c r="G481" s="434"/>
      <c r="H481" s="200"/>
      <c r="I481" s="200"/>
    </row>
    <row r="482" spans="2:9" x14ac:dyDescent="0.3">
      <c r="B482" s="201" t="s">
        <v>322</v>
      </c>
      <c r="C482" s="200"/>
      <c r="D482" s="200"/>
      <c r="E482" s="31"/>
      <c r="F482" s="208" t="str">
        <f>IF(E482="", " &lt;=== Select from drop down list","")</f>
        <v xml:space="preserve"> &lt;=== Select from drop down list</v>
      </c>
      <c r="G482" s="200"/>
      <c r="H482" s="200"/>
      <c r="I482" s="200"/>
    </row>
    <row r="483" spans="2:9" x14ac:dyDescent="0.3">
      <c r="B483" s="211" t="str">
        <f>IF(E482="No", "There must be a signed agreement!","")</f>
        <v/>
      </c>
      <c r="C483" s="204"/>
      <c r="D483" s="200"/>
      <c r="E483" s="200"/>
      <c r="F483" s="200"/>
      <c r="G483" s="200"/>
      <c r="H483" s="200"/>
      <c r="I483" s="200"/>
    </row>
    <row r="484" spans="2:9" x14ac:dyDescent="0.3">
      <c r="B484" s="201"/>
      <c r="C484" s="200"/>
      <c r="D484" s="200"/>
      <c r="E484" s="200"/>
      <c r="F484" s="200"/>
      <c r="G484" s="200"/>
      <c r="H484" s="200"/>
      <c r="I484" s="200"/>
    </row>
    <row r="485" spans="2:9" x14ac:dyDescent="0.3">
      <c r="B485" s="199" t="s">
        <v>343</v>
      </c>
      <c r="C485" s="200"/>
      <c r="D485" s="200"/>
      <c r="E485" s="200"/>
      <c r="F485" s="200"/>
      <c r="G485" s="200"/>
      <c r="H485" s="200"/>
      <c r="I485" s="200"/>
    </row>
    <row r="486" spans="2:9" x14ac:dyDescent="0.3">
      <c r="B486" s="200"/>
      <c r="C486" s="200"/>
      <c r="D486" s="200"/>
      <c r="E486" s="200"/>
      <c r="F486" s="200"/>
      <c r="G486" s="200"/>
      <c r="H486" s="200"/>
      <c r="I486" s="200"/>
    </row>
    <row r="487" spans="2:9" x14ac:dyDescent="0.3">
      <c r="B487" s="644" t="s">
        <v>392</v>
      </c>
      <c r="C487" s="644"/>
      <c r="D487" s="644"/>
      <c r="E487" s="644"/>
      <c r="F487" s="644"/>
      <c r="G487" s="31"/>
      <c r="H487" s="208" t="str">
        <f>IF(G487="", " &lt;=== Select from drop down list","")</f>
        <v xml:space="preserve"> &lt;=== Select from drop down list</v>
      </c>
      <c r="I487" s="200"/>
    </row>
    <row r="488" spans="2:9" s="236" customFormat="1" x14ac:dyDescent="0.3">
      <c r="B488" s="243"/>
      <c r="C488" s="243"/>
      <c r="D488" s="243"/>
      <c r="E488" s="243"/>
      <c r="F488" s="243"/>
      <c r="H488" s="238"/>
    </row>
    <row r="489" spans="2:9" s="236" customFormat="1" ht="15" customHeight="1" x14ac:dyDescent="0.3">
      <c r="B489" s="640" t="s">
        <v>612</v>
      </c>
      <c r="C489" s="641"/>
      <c r="D489" s="641"/>
      <c r="E489" s="641"/>
      <c r="F489" s="642"/>
      <c r="G489" s="235"/>
      <c r="H489" s="238"/>
    </row>
    <row r="490" spans="2:9" s="236" customFormat="1" x14ac:dyDescent="0.3"/>
    <row r="491" spans="2:9" s="236" customFormat="1" ht="39.9" customHeight="1" x14ac:dyDescent="0.3">
      <c r="B491" s="632" t="s">
        <v>337</v>
      </c>
      <c r="C491" s="632"/>
      <c r="D491" s="632"/>
      <c r="E491" s="632" t="s">
        <v>613</v>
      </c>
      <c r="F491" s="632"/>
    </row>
    <row r="492" spans="2:9" x14ac:dyDescent="0.3">
      <c r="B492" s="644" t="s">
        <v>338</v>
      </c>
      <c r="C492" s="644"/>
      <c r="D492" s="644"/>
      <c r="E492" s="643"/>
      <c r="F492" s="643"/>
      <c r="G492" s="200"/>
      <c r="H492" s="200"/>
      <c r="I492" s="200"/>
    </row>
    <row r="493" spans="2:9" x14ac:dyDescent="0.3">
      <c r="B493" s="644" t="s">
        <v>393</v>
      </c>
      <c r="C493" s="644"/>
      <c r="D493" s="644"/>
      <c r="E493" s="643"/>
      <c r="F493" s="643"/>
      <c r="G493" s="200"/>
      <c r="H493" s="200"/>
      <c r="I493" s="200"/>
    </row>
    <row r="494" spans="2:9" x14ac:dyDescent="0.3">
      <c r="B494" s="644" t="s">
        <v>339</v>
      </c>
      <c r="C494" s="644"/>
      <c r="D494" s="644"/>
      <c r="E494" s="643"/>
      <c r="F494" s="643"/>
      <c r="G494" s="200"/>
      <c r="H494" s="200"/>
      <c r="I494" s="200"/>
    </row>
    <row r="495" spans="2:9" x14ac:dyDescent="0.3">
      <c r="B495" s="644" t="s">
        <v>340</v>
      </c>
      <c r="C495" s="644"/>
      <c r="D495" s="644"/>
      <c r="E495" s="643"/>
      <c r="F495" s="643"/>
      <c r="G495" s="200"/>
      <c r="H495" s="200"/>
      <c r="I495" s="200"/>
    </row>
    <row r="496" spans="2:9" x14ac:dyDescent="0.3">
      <c r="B496" s="646" t="s">
        <v>341</v>
      </c>
      <c r="C496" s="646"/>
      <c r="D496" s="646"/>
      <c r="E496" s="643"/>
      <c r="F496" s="643"/>
      <c r="G496" s="200"/>
      <c r="H496" s="200"/>
      <c r="I496" s="200"/>
    </row>
    <row r="497" spans="2:9" x14ac:dyDescent="0.3">
      <c r="B497" s="645"/>
      <c r="C497" s="645"/>
      <c r="D497" s="645"/>
      <c r="E497" s="643"/>
      <c r="F497" s="643"/>
      <c r="G497" s="200"/>
      <c r="H497" s="200"/>
      <c r="I497" s="200"/>
    </row>
    <row r="498" spans="2:9" x14ac:dyDescent="0.3">
      <c r="B498" s="645"/>
      <c r="C498" s="645"/>
      <c r="D498" s="645"/>
      <c r="E498" s="643"/>
      <c r="F498" s="643"/>
      <c r="G498" s="200"/>
      <c r="H498" s="200"/>
      <c r="I498" s="200"/>
    </row>
    <row r="499" spans="2:9" x14ac:dyDescent="0.3">
      <c r="B499" s="645"/>
      <c r="C499" s="645"/>
      <c r="D499" s="645"/>
      <c r="E499" s="643"/>
      <c r="F499" s="643"/>
      <c r="G499" s="200"/>
      <c r="H499" s="200"/>
      <c r="I499" s="200"/>
    </row>
    <row r="500" spans="2:9" x14ac:dyDescent="0.3">
      <c r="B500" s="200"/>
      <c r="C500" s="200"/>
      <c r="D500" s="200"/>
      <c r="E500" s="200"/>
      <c r="F500" s="200"/>
      <c r="G500" s="200"/>
      <c r="H500" s="200"/>
      <c r="I500" s="200"/>
    </row>
    <row r="501" spans="2:9" x14ac:dyDescent="0.3">
      <c r="B501" s="644" t="s">
        <v>342</v>
      </c>
      <c r="C501" s="644"/>
      <c r="D501" s="644"/>
      <c r="E501" s="108"/>
      <c r="F501" s="200"/>
      <c r="G501" s="200"/>
      <c r="H501" s="200"/>
      <c r="I501" s="200"/>
    </row>
    <row r="502" spans="2:9" x14ac:dyDescent="0.3">
      <c r="B502" s="644" t="s">
        <v>336</v>
      </c>
      <c r="C502" s="644"/>
      <c r="D502" s="644"/>
      <c r="E502" s="108"/>
      <c r="F502" s="200"/>
      <c r="G502" s="200"/>
      <c r="H502" s="200"/>
      <c r="I502" s="200"/>
    </row>
    <row r="503" spans="2:9" x14ac:dyDescent="0.3">
      <c r="B503" s="644" t="s">
        <v>334</v>
      </c>
      <c r="C503" s="644"/>
      <c r="D503" s="644"/>
      <c r="E503" s="108"/>
      <c r="F503" s="200"/>
      <c r="G503" s="200"/>
      <c r="H503" s="200"/>
      <c r="I503" s="200"/>
    </row>
    <row r="504" spans="2:9" x14ac:dyDescent="0.3">
      <c r="B504" s="200"/>
      <c r="C504" s="200"/>
      <c r="D504" s="200"/>
      <c r="E504" s="200"/>
      <c r="F504" s="200"/>
      <c r="G504" s="200"/>
      <c r="H504" s="200"/>
      <c r="I504" s="200"/>
    </row>
    <row r="505" spans="2:9" x14ac:dyDescent="0.3">
      <c r="B505" s="648" t="s">
        <v>348</v>
      </c>
      <c r="C505" s="648"/>
      <c r="D505" s="648"/>
      <c r="E505" s="648"/>
      <c r="F505" s="648"/>
      <c r="G505" s="648"/>
      <c r="H505" s="648"/>
      <c r="I505" s="648"/>
    </row>
    <row r="506" spans="2:9" x14ac:dyDescent="0.3">
      <c r="B506" s="208" t="s">
        <v>347</v>
      </c>
      <c r="C506" s="208"/>
      <c r="D506" s="208"/>
      <c r="E506" s="208"/>
      <c r="F506" s="208"/>
      <c r="G506" s="208"/>
      <c r="H506" s="208"/>
      <c r="I506" s="208"/>
    </row>
    <row r="507" spans="2:9" ht="43.2" customHeight="1" x14ac:dyDescent="0.3">
      <c r="B507" s="549" t="s">
        <v>344</v>
      </c>
      <c r="C507" s="549"/>
      <c r="D507" s="549"/>
      <c r="E507" s="549"/>
      <c r="F507" s="627" t="s">
        <v>346</v>
      </c>
      <c r="G507" s="627"/>
      <c r="H507" s="200"/>
      <c r="I507" s="200"/>
    </row>
    <row r="508" spans="2:9" x14ac:dyDescent="0.3">
      <c r="B508" s="434"/>
      <c r="C508" s="434"/>
      <c r="D508" s="434"/>
      <c r="E508" s="434"/>
      <c r="F508" s="465"/>
      <c r="G508" s="465"/>
      <c r="H508" s="200"/>
      <c r="I508" s="200"/>
    </row>
    <row r="509" spans="2:9" x14ac:dyDescent="0.3">
      <c r="B509" s="434"/>
      <c r="C509" s="434"/>
      <c r="D509" s="434"/>
      <c r="E509" s="434"/>
      <c r="F509" s="465"/>
      <c r="G509" s="465"/>
      <c r="H509" s="200"/>
      <c r="I509" s="200"/>
    </row>
    <row r="510" spans="2:9" x14ac:dyDescent="0.3">
      <c r="B510" s="434"/>
      <c r="C510" s="434"/>
      <c r="D510" s="434"/>
      <c r="E510" s="434"/>
      <c r="F510" s="465"/>
      <c r="G510" s="465"/>
      <c r="H510" s="200"/>
      <c r="I510" s="200"/>
    </row>
    <row r="511" spans="2:9" x14ac:dyDescent="0.3">
      <c r="B511" s="434"/>
      <c r="C511" s="434"/>
      <c r="D511" s="434"/>
      <c r="E511" s="434"/>
      <c r="F511" s="465"/>
      <c r="G511" s="465"/>
      <c r="H511" s="200"/>
      <c r="I511" s="200"/>
    </row>
    <row r="512" spans="2:9" x14ac:dyDescent="0.3">
      <c r="B512" s="434"/>
      <c r="C512" s="434"/>
      <c r="D512" s="434"/>
      <c r="E512" s="434"/>
      <c r="F512" s="465"/>
      <c r="G512" s="465"/>
      <c r="H512" s="200"/>
      <c r="I512" s="200"/>
    </row>
    <row r="513" spans="2:9" x14ac:dyDescent="0.3">
      <c r="B513" s="434"/>
      <c r="C513" s="434"/>
      <c r="D513" s="434"/>
      <c r="E513" s="434"/>
      <c r="F513" s="465"/>
      <c r="G513" s="465"/>
      <c r="H513" s="200"/>
      <c r="I513" s="200"/>
    </row>
    <row r="514" spans="2:9" x14ac:dyDescent="0.3">
      <c r="B514" s="434"/>
      <c r="C514" s="434"/>
      <c r="D514" s="434"/>
      <c r="E514" s="434"/>
      <c r="F514" s="465"/>
      <c r="G514" s="465"/>
      <c r="H514" s="200"/>
      <c r="I514" s="200"/>
    </row>
    <row r="515" spans="2:9" x14ac:dyDescent="0.3">
      <c r="B515" s="434"/>
      <c r="C515" s="434"/>
      <c r="D515" s="434"/>
      <c r="E515" s="434"/>
      <c r="F515" s="465"/>
      <c r="G515" s="465"/>
      <c r="H515" s="200"/>
      <c r="I515" s="200"/>
    </row>
    <row r="516" spans="2:9" x14ac:dyDescent="0.3">
      <c r="B516" s="434"/>
      <c r="C516" s="434"/>
      <c r="D516" s="434"/>
      <c r="E516" s="434"/>
      <c r="F516" s="465"/>
      <c r="G516" s="465"/>
      <c r="H516" s="200"/>
      <c r="I516" s="200"/>
    </row>
    <row r="517" spans="2:9" x14ac:dyDescent="0.3">
      <c r="B517" s="434"/>
      <c r="C517" s="434"/>
      <c r="D517" s="434"/>
      <c r="E517" s="434"/>
      <c r="F517" s="465"/>
      <c r="G517" s="465"/>
      <c r="H517" s="200"/>
      <c r="I517" s="200"/>
    </row>
    <row r="518" spans="2:9" x14ac:dyDescent="0.3">
      <c r="B518" s="434"/>
      <c r="C518" s="434"/>
      <c r="D518" s="434"/>
      <c r="E518" s="434"/>
      <c r="F518" s="465"/>
      <c r="G518" s="465"/>
      <c r="H518" s="200"/>
      <c r="I518" s="200"/>
    </row>
    <row r="519" spans="2:9" x14ac:dyDescent="0.3">
      <c r="B519" s="434"/>
      <c r="C519" s="434"/>
      <c r="D519" s="434"/>
      <c r="E519" s="434"/>
      <c r="F519" s="465"/>
      <c r="G519" s="465"/>
      <c r="H519" s="200"/>
      <c r="I519" s="200"/>
    </row>
    <row r="520" spans="2:9" x14ac:dyDescent="0.3">
      <c r="B520" s="434"/>
      <c r="C520" s="434"/>
      <c r="D520" s="434"/>
      <c r="E520" s="434"/>
      <c r="F520" s="465"/>
      <c r="G520" s="465"/>
      <c r="H520" s="200"/>
      <c r="I520" s="200"/>
    </row>
    <row r="521" spans="2:9" x14ac:dyDescent="0.3">
      <c r="B521" s="434"/>
      <c r="C521" s="434"/>
      <c r="D521" s="434"/>
      <c r="E521" s="434"/>
      <c r="F521" s="465"/>
      <c r="G521" s="465"/>
      <c r="H521" s="200"/>
      <c r="I521" s="200"/>
    </row>
    <row r="522" spans="2:9" x14ac:dyDescent="0.3">
      <c r="B522" s="434"/>
      <c r="C522" s="434"/>
      <c r="D522" s="434"/>
      <c r="E522" s="434"/>
      <c r="F522" s="465"/>
      <c r="G522" s="465"/>
      <c r="H522" s="200"/>
      <c r="I522" s="200"/>
    </row>
    <row r="523" spans="2:9" x14ac:dyDescent="0.3">
      <c r="B523" s="434"/>
      <c r="C523" s="434"/>
      <c r="D523" s="434"/>
      <c r="E523" s="434"/>
      <c r="F523" s="465"/>
      <c r="G523" s="465"/>
      <c r="H523" s="200"/>
      <c r="I523" s="200"/>
    </row>
    <row r="524" spans="2:9" x14ac:dyDescent="0.3">
      <c r="B524" s="434"/>
      <c r="C524" s="434"/>
      <c r="D524" s="434"/>
      <c r="E524" s="434"/>
      <c r="F524" s="465"/>
      <c r="G524" s="465"/>
      <c r="H524" s="200"/>
      <c r="I524" s="200"/>
    </row>
    <row r="525" spans="2:9" x14ac:dyDescent="0.3">
      <c r="B525" s="434"/>
      <c r="C525" s="434"/>
      <c r="D525" s="434"/>
      <c r="E525" s="434"/>
      <c r="F525" s="465"/>
      <c r="G525" s="465"/>
      <c r="H525" s="200"/>
      <c r="I525" s="200"/>
    </row>
    <row r="526" spans="2:9" x14ac:dyDescent="0.3">
      <c r="B526" s="434"/>
      <c r="C526" s="434"/>
      <c r="D526" s="434"/>
      <c r="E526" s="434"/>
      <c r="F526" s="465"/>
      <c r="G526" s="465"/>
      <c r="H526" s="200"/>
      <c r="I526" s="200"/>
    </row>
    <row r="527" spans="2:9" x14ac:dyDescent="0.3">
      <c r="B527" s="434"/>
      <c r="C527" s="434"/>
      <c r="D527" s="434"/>
      <c r="E527" s="434"/>
      <c r="F527" s="465"/>
      <c r="G527" s="465"/>
      <c r="H527" s="200"/>
      <c r="I527" s="200"/>
    </row>
    <row r="528" spans="2:9" x14ac:dyDescent="0.3">
      <c r="B528" s="434"/>
      <c r="C528" s="434"/>
      <c r="D528" s="434"/>
      <c r="E528" s="434"/>
      <c r="F528" s="465"/>
      <c r="G528" s="465"/>
      <c r="H528" s="200"/>
      <c r="I528" s="200"/>
    </row>
    <row r="529" spans="2:9" x14ac:dyDescent="0.3">
      <c r="B529" s="434"/>
      <c r="C529" s="434"/>
      <c r="D529" s="434"/>
      <c r="E529" s="434"/>
      <c r="F529" s="465"/>
      <c r="G529" s="465"/>
      <c r="H529" s="200"/>
      <c r="I529" s="200"/>
    </row>
    <row r="530" spans="2:9" x14ac:dyDescent="0.3">
      <c r="B530" s="434"/>
      <c r="C530" s="434"/>
      <c r="D530" s="434"/>
      <c r="E530" s="434"/>
      <c r="F530" s="465"/>
      <c r="G530" s="465"/>
      <c r="H530" s="200"/>
      <c r="I530" s="200"/>
    </row>
    <row r="531" spans="2:9" x14ac:dyDescent="0.3">
      <c r="B531" s="434"/>
      <c r="C531" s="434"/>
      <c r="D531" s="434"/>
      <c r="E531" s="434"/>
      <c r="F531" s="465"/>
      <c r="G531" s="465"/>
      <c r="H531" s="200"/>
      <c r="I531" s="200"/>
    </row>
    <row r="532" spans="2:9" x14ac:dyDescent="0.3">
      <c r="B532" s="434"/>
      <c r="C532" s="434"/>
      <c r="D532" s="434"/>
      <c r="E532" s="434"/>
      <c r="F532" s="465"/>
      <c r="G532" s="465"/>
      <c r="H532" s="200"/>
      <c r="I532" s="200"/>
    </row>
    <row r="533" spans="2:9" x14ac:dyDescent="0.3">
      <c r="B533" s="200" t="s">
        <v>351</v>
      </c>
      <c r="C533" s="200"/>
      <c r="D533" s="200"/>
      <c r="E533" s="200"/>
      <c r="F533" s="200"/>
      <c r="G533" s="200"/>
      <c r="H533" s="200"/>
      <c r="I533" s="200"/>
    </row>
    <row r="534" spans="2:9" x14ac:dyDescent="0.3">
      <c r="B534" s="200" t="s">
        <v>677</v>
      </c>
      <c r="C534" s="200"/>
      <c r="D534" s="200"/>
      <c r="E534" s="200"/>
      <c r="F534" s="200"/>
      <c r="G534" s="200"/>
      <c r="H534" s="200"/>
      <c r="I534" s="200"/>
    </row>
    <row r="535" spans="2:9" x14ac:dyDescent="0.3">
      <c r="B535" s="200"/>
      <c r="C535" s="51" t="s">
        <v>345</v>
      </c>
      <c r="D535" s="647"/>
      <c r="E535" s="647"/>
      <c r="F535" s="647"/>
      <c r="G535" s="647"/>
      <c r="H535" s="200"/>
      <c r="I535" s="200"/>
    </row>
    <row r="538" spans="2:9" ht="17.399999999999999" x14ac:dyDescent="0.3">
      <c r="B538" s="17" t="s">
        <v>349</v>
      </c>
      <c r="C538" s="200"/>
      <c r="D538" s="200"/>
      <c r="E538" s="200"/>
      <c r="F538" s="200"/>
      <c r="G538" s="200"/>
      <c r="H538" s="200"/>
      <c r="I538" s="200"/>
    </row>
    <row r="539" spans="2:9" x14ac:dyDescent="0.3">
      <c r="B539" s="463" t="str">
        <f>'Title Page'!$D$9</f>
        <v>Weber State University</v>
      </c>
      <c r="C539" s="463"/>
      <c r="D539" s="463"/>
      <c r="E539" s="463"/>
      <c r="F539" s="463"/>
      <c r="G539" s="463"/>
      <c r="H539" s="463"/>
      <c r="I539" s="200"/>
    </row>
    <row r="540" spans="2:9" x14ac:dyDescent="0.3">
      <c r="B540" s="200"/>
      <c r="C540" s="200"/>
      <c r="D540" s="200"/>
      <c r="E540" s="200"/>
      <c r="F540" s="200"/>
      <c r="G540" s="200"/>
      <c r="H540" s="200"/>
      <c r="I540" s="200"/>
    </row>
    <row r="541" spans="2:9" x14ac:dyDescent="0.3">
      <c r="B541" s="200"/>
      <c r="C541" s="200"/>
      <c r="D541" s="200"/>
      <c r="E541" s="200"/>
      <c r="F541" s="200"/>
      <c r="G541" s="200"/>
      <c r="H541" s="200"/>
      <c r="I541" s="200"/>
    </row>
    <row r="542" spans="2:9" x14ac:dyDescent="0.3">
      <c r="B542" s="201" t="s">
        <v>525</v>
      </c>
      <c r="C542" s="434"/>
      <c r="D542" s="434"/>
      <c r="E542" s="434"/>
      <c r="F542" s="434"/>
      <c r="G542" s="434"/>
      <c r="H542" s="434"/>
      <c r="I542" s="51" t="s">
        <v>550</v>
      </c>
    </row>
    <row r="543" spans="2:9" x14ac:dyDescent="0.3">
      <c r="B543" s="201" t="s">
        <v>29</v>
      </c>
      <c r="C543" s="434"/>
      <c r="D543" s="434"/>
      <c r="E543" s="434"/>
      <c r="F543" s="434"/>
      <c r="G543" s="434"/>
      <c r="H543" s="434"/>
      <c r="I543" s="200"/>
    </row>
    <row r="544" spans="2:9" x14ac:dyDescent="0.3">
      <c r="B544" s="201" t="s">
        <v>29</v>
      </c>
      <c r="C544" s="434"/>
      <c r="D544" s="434"/>
      <c r="E544" s="434"/>
      <c r="F544" s="434"/>
      <c r="G544" s="434"/>
      <c r="H544" s="434"/>
      <c r="I544" s="200"/>
    </row>
    <row r="545" spans="2:9" x14ac:dyDescent="0.3">
      <c r="B545" s="201" t="s">
        <v>320</v>
      </c>
      <c r="C545" s="442"/>
      <c r="D545" s="442"/>
      <c r="E545" s="442"/>
      <c r="F545" s="442"/>
      <c r="G545" s="200"/>
      <c r="H545" s="200"/>
      <c r="I545" s="200"/>
    </row>
    <row r="546" spans="2:9" x14ac:dyDescent="0.3">
      <c r="B546" s="201" t="s">
        <v>352</v>
      </c>
      <c r="C546" s="200"/>
      <c r="D546" s="195"/>
      <c r="E546" s="200"/>
      <c r="F546" s="200"/>
      <c r="G546" s="200"/>
      <c r="H546" s="200"/>
      <c r="I546" s="200"/>
    </row>
    <row r="547" spans="2:9" x14ac:dyDescent="0.3">
      <c r="B547" s="201" t="s">
        <v>321</v>
      </c>
      <c r="C547" s="200"/>
      <c r="D547" s="434"/>
      <c r="E547" s="434"/>
      <c r="F547" s="434"/>
      <c r="G547" s="434"/>
      <c r="H547" s="200"/>
      <c r="I547" s="200"/>
    </row>
    <row r="548" spans="2:9" x14ac:dyDescent="0.3">
      <c r="B548" s="201" t="s">
        <v>322</v>
      </c>
      <c r="C548" s="200"/>
      <c r="D548" s="200"/>
      <c r="E548" s="31"/>
      <c r="F548" s="208" t="str">
        <f>IF(E548="", " &lt;=== Select from drop down list","")</f>
        <v xml:space="preserve"> &lt;=== Select from drop down list</v>
      </c>
      <c r="G548" s="200"/>
      <c r="H548" s="200"/>
      <c r="I548" s="200"/>
    </row>
    <row r="549" spans="2:9" x14ac:dyDescent="0.3">
      <c r="B549" s="211" t="str">
        <f>IF(E548="No", "There must be a signed agreement!","")</f>
        <v/>
      </c>
      <c r="C549" s="204"/>
      <c r="D549" s="200"/>
      <c r="E549" s="200"/>
      <c r="F549" s="200"/>
      <c r="G549" s="200"/>
      <c r="H549" s="200"/>
      <c r="I549" s="200"/>
    </row>
    <row r="550" spans="2:9" x14ac:dyDescent="0.3">
      <c r="B550" s="201"/>
      <c r="C550" s="200"/>
      <c r="D550" s="200"/>
      <c r="E550" s="200"/>
      <c r="F550" s="200"/>
      <c r="G550" s="200"/>
      <c r="H550" s="200"/>
      <c r="I550" s="200"/>
    </row>
    <row r="551" spans="2:9" x14ac:dyDescent="0.3">
      <c r="B551" s="199" t="s">
        <v>343</v>
      </c>
      <c r="C551" s="200"/>
      <c r="D551" s="200"/>
      <c r="E551" s="200"/>
      <c r="F551" s="200"/>
      <c r="G551" s="200"/>
      <c r="H551" s="200"/>
      <c r="I551" s="200"/>
    </row>
    <row r="552" spans="2:9" x14ac:dyDescent="0.3">
      <c r="B552" s="200"/>
      <c r="C552" s="200"/>
      <c r="D552" s="200"/>
      <c r="E552" s="200"/>
      <c r="F552" s="200"/>
      <c r="G552" s="200"/>
      <c r="H552" s="200"/>
      <c r="I552" s="200"/>
    </row>
    <row r="553" spans="2:9" x14ac:dyDescent="0.3">
      <c r="B553" s="644" t="s">
        <v>392</v>
      </c>
      <c r="C553" s="644"/>
      <c r="D553" s="644"/>
      <c r="E553" s="644"/>
      <c r="F553" s="644"/>
      <c r="G553" s="31"/>
      <c r="H553" s="208" t="str">
        <f>IF(G553="", " &lt;=== Select from drop down list","")</f>
        <v xml:space="preserve"> &lt;=== Select from drop down list</v>
      </c>
      <c r="I553" s="200"/>
    </row>
    <row r="554" spans="2:9" s="236" customFormat="1" x14ac:dyDescent="0.3">
      <c r="B554" s="243"/>
      <c r="C554" s="243"/>
      <c r="D554" s="243"/>
      <c r="E554" s="243"/>
      <c r="F554" s="243"/>
      <c r="H554" s="238"/>
    </row>
    <row r="555" spans="2:9" s="236" customFormat="1" ht="15" customHeight="1" x14ac:dyDescent="0.3">
      <c r="B555" s="640" t="s">
        <v>612</v>
      </c>
      <c r="C555" s="641"/>
      <c r="D555" s="641"/>
      <c r="E555" s="641"/>
      <c r="F555" s="642"/>
      <c r="G555" s="235"/>
      <c r="H555" s="238"/>
    </row>
    <row r="556" spans="2:9" s="236" customFormat="1" x14ac:dyDescent="0.3"/>
    <row r="557" spans="2:9" s="236" customFormat="1" ht="39.9" customHeight="1" x14ac:dyDescent="0.3">
      <c r="B557" s="632" t="s">
        <v>337</v>
      </c>
      <c r="C557" s="632"/>
      <c r="D557" s="632"/>
      <c r="E557" s="632" t="s">
        <v>613</v>
      </c>
      <c r="F557" s="632"/>
    </row>
    <row r="558" spans="2:9" x14ac:dyDescent="0.3">
      <c r="B558" s="644" t="s">
        <v>338</v>
      </c>
      <c r="C558" s="644"/>
      <c r="D558" s="644"/>
      <c r="E558" s="643"/>
      <c r="F558" s="643"/>
      <c r="G558" s="200"/>
      <c r="H558" s="200"/>
      <c r="I558" s="200"/>
    </row>
    <row r="559" spans="2:9" x14ac:dyDescent="0.3">
      <c r="B559" s="644" t="s">
        <v>393</v>
      </c>
      <c r="C559" s="644"/>
      <c r="D559" s="644"/>
      <c r="E559" s="643"/>
      <c r="F559" s="643"/>
      <c r="G559" s="200"/>
      <c r="H559" s="200"/>
      <c r="I559" s="200"/>
    </row>
    <row r="560" spans="2:9" x14ac:dyDescent="0.3">
      <c r="B560" s="644" t="s">
        <v>339</v>
      </c>
      <c r="C560" s="644"/>
      <c r="D560" s="644"/>
      <c r="E560" s="643"/>
      <c r="F560" s="643"/>
      <c r="G560" s="200"/>
      <c r="H560" s="200"/>
      <c r="I560" s="200"/>
    </row>
    <row r="561" spans="2:9" x14ac:dyDescent="0.3">
      <c r="B561" s="644" t="s">
        <v>340</v>
      </c>
      <c r="C561" s="644"/>
      <c r="D561" s="644"/>
      <c r="E561" s="643"/>
      <c r="F561" s="643"/>
      <c r="G561" s="200"/>
      <c r="H561" s="200"/>
      <c r="I561" s="200"/>
    </row>
    <row r="562" spans="2:9" x14ac:dyDescent="0.3">
      <c r="B562" s="646" t="s">
        <v>341</v>
      </c>
      <c r="C562" s="646"/>
      <c r="D562" s="646"/>
      <c r="E562" s="643"/>
      <c r="F562" s="643"/>
      <c r="G562" s="200"/>
      <c r="H562" s="200"/>
      <c r="I562" s="200"/>
    </row>
    <row r="563" spans="2:9" x14ac:dyDescent="0.3">
      <c r="B563" s="645"/>
      <c r="C563" s="645"/>
      <c r="D563" s="645"/>
      <c r="E563" s="643"/>
      <c r="F563" s="643"/>
      <c r="G563" s="200"/>
      <c r="H563" s="200"/>
      <c r="I563" s="200"/>
    </row>
    <row r="564" spans="2:9" x14ac:dyDescent="0.3">
      <c r="B564" s="645"/>
      <c r="C564" s="645"/>
      <c r="D564" s="645"/>
      <c r="E564" s="643"/>
      <c r="F564" s="643"/>
      <c r="G564" s="200"/>
      <c r="H564" s="200"/>
      <c r="I564" s="200"/>
    </row>
    <row r="565" spans="2:9" x14ac:dyDescent="0.3">
      <c r="B565" s="645"/>
      <c r="C565" s="645"/>
      <c r="D565" s="645"/>
      <c r="E565" s="643"/>
      <c r="F565" s="643"/>
      <c r="G565" s="200"/>
      <c r="H565" s="200"/>
      <c r="I565" s="200"/>
    </row>
    <row r="566" spans="2:9" x14ac:dyDescent="0.3">
      <c r="B566" s="200"/>
      <c r="C566" s="200"/>
      <c r="D566" s="200"/>
      <c r="E566" s="200"/>
      <c r="F566" s="200"/>
      <c r="G566" s="200"/>
      <c r="H566" s="200"/>
      <c r="I566" s="200"/>
    </row>
    <row r="567" spans="2:9" x14ac:dyDescent="0.3">
      <c r="B567" s="644" t="s">
        <v>342</v>
      </c>
      <c r="C567" s="644"/>
      <c r="D567" s="644"/>
      <c r="E567" s="108"/>
      <c r="F567" s="200"/>
      <c r="G567" s="200"/>
      <c r="H567" s="200"/>
      <c r="I567" s="200"/>
    </row>
    <row r="568" spans="2:9" x14ac:dyDescent="0.3">
      <c r="B568" s="644" t="s">
        <v>336</v>
      </c>
      <c r="C568" s="644"/>
      <c r="D568" s="644"/>
      <c r="E568" s="108"/>
      <c r="F568" s="200"/>
      <c r="G568" s="200"/>
      <c r="H568" s="200"/>
      <c r="I568" s="200"/>
    </row>
    <row r="569" spans="2:9" x14ac:dyDescent="0.3">
      <c r="B569" s="644" t="s">
        <v>334</v>
      </c>
      <c r="C569" s="644"/>
      <c r="D569" s="644"/>
      <c r="E569" s="108"/>
      <c r="F569" s="200"/>
      <c r="G569" s="200"/>
      <c r="H569" s="200"/>
      <c r="I569" s="200"/>
    </row>
    <row r="570" spans="2:9" x14ac:dyDescent="0.3">
      <c r="B570" s="200"/>
      <c r="C570" s="200"/>
      <c r="D570" s="200"/>
      <c r="E570" s="200"/>
      <c r="F570" s="200"/>
      <c r="G570" s="200"/>
      <c r="H570" s="200"/>
      <c r="I570" s="200"/>
    </row>
    <row r="571" spans="2:9" x14ac:dyDescent="0.3">
      <c r="B571" s="648" t="s">
        <v>348</v>
      </c>
      <c r="C571" s="648"/>
      <c r="D571" s="648"/>
      <c r="E571" s="648"/>
      <c r="F571" s="648"/>
      <c r="G571" s="648"/>
      <c r="H571" s="648"/>
      <c r="I571" s="648"/>
    </row>
    <row r="572" spans="2:9" x14ac:dyDescent="0.3">
      <c r="B572" s="208" t="s">
        <v>347</v>
      </c>
      <c r="C572" s="208"/>
      <c r="D572" s="208"/>
      <c r="E572" s="208"/>
      <c r="F572" s="208"/>
      <c r="G572" s="208"/>
      <c r="H572" s="208"/>
      <c r="I572" s="208"/>
    </row>
    <row r="573" spans="2:9" ht="43.2" customHeight="1" x14ac:dyDescent="0.3">
      <c r="B573" s="549" t="s">
        <v>344</v>
      </c>
      <c r="C573" s="549"/>
      <c r="D573" s="549"/>
      <c r="E573" s="549"/>
      <c r="F573" s="627" t="s">
        <v>346</v>
      </c>
      <c r="G573" s="627"/>
      <c r="H573" s="200"/>
      <c r="I573" s="200"/>
    </row>
    <row r="574" spans="2:9" x14ac:dyDescent="0.3">
      <c r="B574" s="434"/>
      <c r="C574" s="434"/>
      <c r="D574" s="434"/>
      <c r="E574" s="434"/>
      <c r="F574" s="465"/>
      <c r="G574" s="465"/>
      <c r="H574" s="200"/>
      <c r="I574" s="200"/>
    </row>
    <row r="575" spans="2:9" x14ac:dyDescent="0.3">
      <c r="B575" s="434"/>
      <c r="C575" s="434"/>
      <c r="D575" s="434"/>
      <c r="E575" s="434"/>
      <c r="F575" s="465"/>
      <c r="G575" s="465"/>
      <c r="H575" s="200"/>
      <c r="I575" s="200"/>
    </row>
    <row r="576" spans="2:9" x14ac:dyDescent="0.3">
      <c r="B576" s="434"/>
      <c r="C576" s="434"/>
      <c r="D576" s="434"/>
      <c r="E576" s="434"/>
      <c r="F576" s="465"/>
      <c r="G576" s="465"/>
      <c r="H576" s="200"/>
      <c r="I576" s="200"/>
    </row>
    <row r="577" spans="2:9" x14ac:dyDescent="0.3">
      <c r="B577" s="434"/>
      <c r="C577" s="434"/>
      <c r="D577" s="434"/>
      <c r="E577" s="434"/>
      <c r="F577" s="465"/>
      <c r="G577" s="465"/>
      <c r="H577" s="200"/>
      <c r="I577" s="200"/>
    </row>
    <row r="578" spans="2:9" x14ac:dyDescent="0.3">
      <c r="B578" s="434"/>
      <c r="C578" s="434"/>
      <c r="D578" s="434"/>
      <c r="E578" s="434"/>
      <c r="F578" s="465"/>
      <c r="G578" s="465"/>
      <c r="H578" s="200"/>
      <c r="I578" s="200"/>
    </row>
    <row r="579" spans="2:9" x14ac:dyDescent="0.3">
      <c r="B579" s="434"/>
      <c r="C579" s="434"/>
      <c r="D579" s="434"/>
      <c r="E579" s="434"/>
      <c r="F579" s="465"/>
      <c r="G579" s="465"/>
      <c r="H579" s="200"/>
      <c r="I579" s="200"/>
    </row>
    <row r="580" spans="2:9" x14ac:dyDescent="0.3">
      <c r="B580" s="434"/>
      <c r="C580" s="434"/>
      <c r="D580" s="434"/>
      <c r="E580" s="434"/>
      <c r="F580" s="465"/>
      <c r="G580" s="465"/>
      <c r="H580" s="200"/>
      <c r="I580" s="200"/>
    </row>
    <row r="581" spans="2:9" x14ac:dyDescent="0.3">
      <c r="B581" s="434"/>
      <c r="C581" s="434"/>
      <c r="D581" s="434"/>
      <c r="E581" s="434"/>
      <c r="F581" s="465"/>
      <c r="G581" s="465"/>
      <c r="H581" s="200"/>
      <c r="I581" s="200"/>
    </row>
    <row r="582" spans="2:9" x14ac:dyDescent="0.3">
      <c r="B582" s="434"/>
      <c r="C582" s="434"/>
      <c r="D582" s="434"/>
      <c r="E582" s="434"/>
      <c r="F582" s="465"/>
      <c r="G582" s="465"/>
      <c r="H582" s="200"/>
      <c r="I582" s="200"/>
    </row>
    <row r="583" spans="2:9" x14ac:dyDescent="0.3">
      <c r="B583" s="434"/>
      <c r="C583" s="434"/>
      <c r="D583" s="434"/>
      <c r="E583" s="434"/>
      <c r="F583" s="465"/>
      <c r="G583" s="465"/>
      <c r="H583" s="200"/>
      <c r="I583" s="200"/>
    </row>
    <row r="584" spans="2:9" x14ac:dyDescent="0.3">
      <c r="B584" s="434"/>
      <c r="C584" s="434"/>
      <c r="D584" s="434"/>
      <c r="E584" s="434"/>
      <c r="F584" s="465"/>
      <c r="G584" s="465"/>
      <c r="H584" s="200"/>
      <c r="I584" s="200"/>
    </row>
    <row r="585" spans="2:9" x14ac:dyDescent="0.3">
      <c r="B585" s="434"/>
      <c r="C585" s="434"/>
      <c r="D585" s="434"/>
      <c r="E585" s="434"/>
      <c r="F585" s="465"/>
      <c r="G585" s="465"/>
      <c r="H585" s="200"/>
      <c r="I585" s="200"/>
    </row>
    <row r="586" spans="2:9" x14ac:dyDescent="0.3">
      <c r="B586" s="434"/>
      <c r="C586" s="434"/>
      <c r="D586" s="434"/>
      <c r="E586" s="434"/>
      <c r="F586" s="465"/>
      <c r="G586" s="465"/>
      <c r="H586" s="200"/>
      <c r="I586" s="200"/>
    </row>
    <row r="587" spans="2:9" x14ac:dyDescent="0.3">
      <c r="B587" s="434"/>
      <c r="C587" s="434"/>
      <c r="D587" s="434"/>
      <c r="E587" s="434"/>
      <c r="F587" s="465"/>
      <c r="G587" s="465"/>
      <c r="H587" s="200"/>
      <c r="I587" s="200"/>
    </row>
    <row r="588" spans="2:9" x14ac:dyDescent="0.3">
      <c r="B588" s="434"/>
      <c r="C588" s="434"/>
      <c r="D588" s="434"/>
      <c r="E588" s="434"/>
      <c r="F588" s="465"/>
      <c r="G588" s="465"/>
      <c r="H588" s="200"/>
      <c r="I588" s="200"/>
    </row>
    <row r="589" spans="2:9" x14ac:dyDescent="0.3">
      <c r="B589" s="434"/>
      <c r="C589" s="434"/>
      <c r="D589" s="434"/>
      <c r="E589" s="434"/>
      <c r="F589" s="465"/>
      <c r="G589" s="465"/>
      <c r="H589" s="200"/>
      <c r="I589" s="200"/>
    </row>
    <row r="590" spans="2:9" x14ac:dyDescent="0.3">
      <c r="B590" s="434"/>
      <c r="C590" s="434"/>
      <c r="D590" s="434"/>
      <c r="E590" s="434"/>
      <c r="F590" s="465"/>
      <c r="G590" s="465"/>
      <c r="H590" s="200"/>
      <c r="I590" s="200"/>
    </row>
    <row r="591" spans="2:9" x14ac:dyDescent="0.3">
      <c r="B591" s="434"/>
      <c r="C591" s="434"/>
      <c r="D591" s="434"/>
      <c r="E591" s="434"/>
      <c r="F591" s="465"/>
      <c r="G591" s="465"/>
      <c r="H591" s="200"/>
      <c r="I591" s="200"/>
    </row>
    <row r="592" spans="2:9" x14ac:dyDescent="0.3">
      <c r="B592" s="434"/>
      <c r="C592" s="434"/>
      <c r="D592" s="434"/>
      <c r="E592" s="434"/>
      <c r="F592" s="465"/>
      <c r="G592" s="465"/>
      <c r="H592" s="200"/>
      <c r="I592" s="200"/>
    </row>
    <row r="593" spans="2:9" x14ac:dyDescent="0.3">
      <c r="B593" s="434"/>
      <c r="C593" s="434"/>
      <c r="D593" s="434"/>
      <c r="E593" s="434"/>
      <c r="F593" s="465"/>
      <c r="G593" s="465"/>
      <c r="H593" s="200"/>
      <c r="I593" s="200"/>
    </row>
    <row r="594" spans="2:9" x14ac:dyDescent="0.3">
      <c r="B594" s="434"/>
      <c r="C594" s="434"/>
      <c r="D594" s="434"/>
      <c r="E594" s="434"/>
      <c r="F594" s="465"/>
      <c r="G594" s="465"/>
      <c r="H594" s="200"/>
      <c r="I594" s="200"/>
    </row>
    <row r="595" spans="2:9" x14ac:dyDescent="0.3">
      <c r="B595" s="434"/>
      <c r="C595" s="434"/>
      <c r="D595" s="434"/>
      <c r="E595" s="434"/>
      <c r="F595" s="465"/>
      <c r="G595" s="465"/>
      <c r="H595" s="200"/>
      <c r="I595" s="200"/>
    </row>
    <row r="596" spans="2:9" x14ac:dyDescent="0.3">
      <c r="B596" s="434"/>
      <c r="C596" s="434"/>
      <c r="D596" s="434"/>
      <c r="E596" s="434"/>
      <c r="F596" s="465"/>
      <c r="G596" s="465"/>
      <c r="H596" s="200"/>
      <c r="I596" s="200"/>
    </row>
    <row r="597" spans="2:9" x14ac:dyDescent="0.3">
      <c r="B597" s="434"/>
      <c r="C597" s="434"/>
      <c r="D597" s="434"/>
      <c r="E597" s="434"/>
      <c r="F597" s="465"/>
      <c r="G597" s="465"/>
      <c r="H597" s="200"/>
      <c r="I597" s="200"/>
    </row>
    <row r="598" spans="2:9" x14ac:dyDescent="0.3">
      <c r="B598" s="434"/>
      <c r="C598" s="434"/>
      <c r="D598" s="434"/>
      <c r="E598" s="434"/>
      <c r="F598" s="465"/>
      <c r="G598" s="465"/>
      <c r="H598" s="200"/>
      <c r="I598" s="200"/>
    </row>
    <row r="599" spans="2:9" x14ac:dyDescent="0.3">
      <c r="B599" s="200" t="s">
        <v>351</v>
      </c>
      <c r="C599" s="200"/>
      <c r="D599" s="200"/>
      <c r="E599" s="200"/>
      <c r="F599" s="200"/>
      <c r="G599" s="200"/>
      <c r="H599" s="200"/>
      <c r="I599" s="200"/>
    </row>
    <row r="600" spans="2:9" x14ac:dyDescent="0.3">
      <c r="B600" s="200" t="s">
        <v>677</v>
      </c>
      <c r="C600" s="200"/>
      <c r="D600" s="200"/>
      <c r="E600" s="200"/>
      <c r="F600" s="200"/>
      <c r="G600" s="200"/>
      <c r="H600" s="200"/>
      <c r="I600" s="200"/>
    </row>
    <row r="601" spans="2:9" x14ac:dyDescent="0.3">
      <c r="B601" s="200"/>
      <c r="C601" s="51" t="s">
        <v>345</v>
      </c>
      <c r="D601" s="647"/>
      <c r="E601" s="647"/>
      <c r="F601" s="647"/>
      <c r="G601" s="647"/>
      <c r="H601" s="200"/>
      <c r="I601" s="200"/>
    </row>
    <row r="604" spans="2:9" ht="17.399999999999999" x14ac:dyDescent="0.3">
      <c r="B604" s="17" t="s">
        <v>349</v>
      </c>
      <c r="C604" s="200"/>
      <c r="D604" s="200"/>
      <c r="E604" s="200"/>
      <c r="F604" s="200"/>
      <c r="G604" s="200"/>
      <c r="H604" s="200"/>
      <c r="I604" s="200"/>
    </row>
    <row r="605" spans="2:9" x14ac:dyDescent="0.3">
      <c r="B605" s="463" t="str">
        <f>'Title Page'!$D$9</f>
        <v>Weber State University</v>
      </c>
      <c r="C605" s="463"/>
      <c r="D605" s="463"/>
      <c r="E605" s="463"/>
      <c r="F605" s="463"/>
      <c r="G605" s="463"/>
      <c r="H605" s="463"/>
      <c r="I605" s="200"/>
    </row>
    <row r="606" spans="2:9" x14ac:dyDescent="0.3">
      <c r="B606" s="200"/>
      <c r="C606" s="200"/>
      <c r="D606" s="200"/>
      <c r="E606" s="200"/>
      <c r="F606" s="200"/>
      <c r="G606" s="200"/>
      <c r="H606" s="200"/>
      <c r="I606" s="200"/>
    </row>
    <row r="607" spans="2:9" x14ac:dyDescent="0.3">
      <c r="B607" s="200"/>
      <c r="C607" s="200"/>
      <c r="D607" s="200"/>
      <c r="E607" s="200"/>
      <c r="F607" s="200"/>
      <c r="G607" s="200"/>
      <c r="H607" s="200"/>
      <c r="I607" s="200"/>
    </row>
    <row r="608" spans="2:9" x14ac:dyDescent="0.3">
      <c r="B608" s="201" t="s">
        <v>525</v>
      </c>
      <c r="C608" s="434"/>
      <c r="D608" s="434"/>
      <c r="E608" s="434"/>
      <c r="F608" s="434"/>
      <c r="G608" s="434"/>
      <c r="H608" s="434"/>
      <c r="I608" s="51" t="s">
        <v>549</v>
      </c>
    </row>
    <row r="609" spans="2:9" x14ac:dyDescent="0.3">
      <c r="B609" s="201" t="s">
        <v>29</v>
      </c>
      <c r="C609" s="434"/>
      <c r="D609" s="434"/>
      <c r="E609" s="434"/>
      <c r="F609" s="434"/>
      <c r="G609" s="434"/>
      <c r="H609" s="434"/>
      <c r="I609" s="200"/>
    </row>
    <row r="610" spans="2:9" x14ac:dyDescent="0.3">
      <c r="B610" s="201" t="s">
        <v>29</v>
      </c>
      <c r="C610" s="434"/>
      <c r="D610" s="434"/>
      <c r="E610" s="434"/>
      <c r="F610" s="434"/>
      <c r="G610" s="434"/>
      <c r="H610" s="434"/>
      <c r="I610" s="200"/>
    </row>
    <row r="611" spans="2:9" x14ac:dyDescent="0.3">
      <c r="B611" s="201" t="s">
        <v>320</v>
      </c>
      <c r="C611" s="442"/>
      <c r="D611" s="442"/>
      <c r="E611" s="442"/>
      <c r="F611" s="442"/>
      <c r="G611" s="200"/>
      <c r="H611" s="200"/>
      <c r="I611" s="200"/>
    </row>
    <row r="612" spans="2:9" x14ac:dyDescent="0.3">
      <c r="B612" s="201" t="s">
        <v>352</v>
      </c>
      <c r="C612" s="200"/>
      <c r="D612" s="195"/>
      <c r="E612" s="200"/>
      <c r="F612" s="200"/>
      <c r="G612" s="200"/>
      <c r="H612" s="200"/>
      <c r="I612" s="200"/>
    </row>
    <row r="613" spans="2:9" x14ac:dyDescent="0.3">
      <c r="B613" s="201" t="s">
        <v>321</v>
      </c>
      <c r="C613" s="200"/>
      <c r="D613" s="434"/>
      <c r="E613" s="434"/>
      <c r="F613" s="434"/>
      <c r="G613" s="434"/>
      <c r="H613" s="200"/>
      <c r="I613" s="200"/>
    </row>
    <row r="614" spans="2:9" x14ac:dyDescent="0.3">
      <c r="B614" s="201" t="s">
        <v>322</v>
      </c>
      <c r="C614" s="200"/>
      <c r="D614" s="200"/>
      <c r="E614" s="31"/>
      <c r="F614" s="208" t="str">
        <f>IF(E614="", " &lt;=== Select from drop down list","")</f>
        <v xml:space="preserve"> &lt;=== Select from drop down list</v>
      </c>
      <c r="G614" s="200"/>
      <c r="H614" s="200"/>
      <c r="I614" s="200"/>
    </row>
    <row r="615" spans="2:9" x14ac:dyDescent="0.3">
      <c r="B615" s="211" t="str">
        <f>IF(E614="No", "There must be a signed agreement!","")</f>
        <v/>
      </c>
      <c r="C615" s="204"/>
      <c r="D615" s="200"/>
      <c r="E615" s="200"/>
      <c r="F615" s="200"/>
      <c r="G615" s="200"/>
      <c r="H615" s="200"/>
      <c r="I615" s="200"/>
    </row>
    <row r="616" spans="2:9" x14ac:dyDescent="0.3">
      <c r="B616" s="201"/>
      <c r="C616" s="200"/>
      <c r="D616" s="200"/>
      <c r="E616" s="200"/>
      <c r="F616" s="200"/>
      <c r="G616" s="200"/>
      <c r="H616" s="200"/>
      <c r="I616" s="200"/>
    </row>
    <row r="617" spans="2:9" x14ac:dyDescent="0.3">
      <c r="B617" s="199" t="s">
        <v>343</v>
      </c>
      <c r="C617" s="200"/>
      <c r="D617" s="200"/>
      <c r="E617" s="200"/>
      <c r="F617" s="200"/>
      <c r="G617" s="200"/>
      <c r="H617" s="200"/>
      <c r="I617" s="200"/>
    </row>
    <row r="618" spans="2:9" x14ac:dyDescent="0.3">
      <c r="B618" s="200"/>
      <c r="C618" s="200"/>
      <c r="D618" s="200"/>
      <c r="E618" s="200"/>
      <c r="F618" s="200"/>
      <c r="G618" s="200"/>
      <c r="H618" s="200"/>
      <c r="I618" s="200"/>
    </row>
    <row r="619" spans="2:9" x14ac:dyDescent="0.3">
      <c r="B619" s="644" t="s">
        <v>392</v>
      </c>
      <c r="C619" s="644"/>
      <c r="D619" s="644"/>
      <c r="E619" s="644"/>
      <c r="F619" s="644"/>
      <c r="G619" s="31"/>
      <c r="H619" s="208" t="str">
        <f>IF(G619="", " &lt;=== Select from drop down list","")</f>
        <v xml:space="preserve"> &lt;=== Select from drop down list</v>
      </c>
      <c r="I619" s="200"/>
    </row>
    <row r="620" spans="2:9" s="236" customFormat="1" x14ac:dyDescent="0.3">
      <c r="B620" s="243"/>
      <c r="C620" s="243"/>
      <c r="D620" s="243"/>
      <c r="E620" s="243"/>
      <c r="F620" s="243"/>
      <c r="H620" s="238"/>
    </row>
    <row r="621" spans="2:9" s="236" customFormat="1" ht="15" customHeight="1" x14ac:dyDescent="0.3">
      <c r="B621" s="640" t="s">
        <v>612</v>
      </c>
      <c r="C621" s="641"/>
      <c r="D621" s="641"/>
      <c r="E621" s="641"/>
      <c r="F621" s="642"/>
      <c r="G621" s="235"/>
      <c r="H621" s="238"/>
    </row>
    <row r="622" spans="2:9" s="236" customFormat="1" x14ac:dyDescent="0.3"/>
    <row r="623" spans="2:9" s="236" customFormat="1" ht="39.9" customHeight="1" x14ac:dyDescent="0.3">
      <c r="B623" s="632" t="s">
        <v>337</v>
      </c>
      <c r="C623" s="632"/>
      <c r="D623" s="632"/>
      <c r="E623" s="632" t="s">
        <v>613</v>
      </c>
      <c r="F623" s="632"/>
    </row>
    <row r="624" spans="2:9" x14ac:dyDescent="0.3">
      <c r="B624" s="644" t="s">
        <v>338</v>
      </c>
      <c r="C624" s="644"/>
      <c r="D624" s="644"/>
      <c r="E624" s="643"/>
      <c r="F624" s="643"/>
      <c r="G624" s="200"/>
      <c r="H624" s="200"/>
      <c r="I624" s="200"/>
    </row>
    <row r="625" spans="2:9" x14ac:dyDescent="0.3">
      <c r="B625" s="644" t="s">
        <v>393</v>
      </c>
      <c r="C625" s="644"/>
      <c r="D625" s="644"/>
      <c r="E625" s="643"/>
      <c r="F625" s="643"/>
      <c r="G625" s="200"/>
      <c r="H625" s="200"/>
      <c r="I625" s="200"/>
    </row>
    <row r="626" spans="2:9" x14ac:dyDescent="0.3">
      <c r="B626" s="644" t="s">
        <v>339</v>
      </c>
      <c r="C626" s="644"/>
      <c r="D626" s="644"/>
      <c r="E626" s="643"/>
      <c r="F626" s="643"/>
      <c r="G626" s="200"/>
      <c r="H626" s="200"/>
      <c r="I626" s="200"/>
    </row>
    <row r="627" spans="2:9" x14ac:dyDescent="0.3">
      <c r="B627" s="644" t="s">
        <v>340</v>
      </c>
      <c r="C627" s="644"/>
      <c r="D627" s="644"/>
      <c r="E627" s="643"/>
      <c r="F627" s="643"/>
      <c r="G627" s="200"/>
      <c r="H627" s="200"/>
      <c r="I627" s="200"/>
    </row>
    <row r="628" spans="2:9" x14ac:dyDescent="0.3">
      <c r="B628" s="646" t="s">
        <v>341</v>
      </c>
      <c r="C628" s="646"/>
      <c r="D628" s="646"/>
      <c r="E628" s="643"/>
      <c r="F628" s="643"/>
      <c r="G628" s="200"/>
      <c r="H628" s="200"/>
      <c r="I628" s="200"/>
    </row>
    <row r="629" spans="2:9" x14ac:dyDescent="0.3">
      <c r="B629" s="645"/>
      <c r="C629" s="645"/>
      <c r="D629" s="645"/>
      <c r="E629" s="643"/>
      <c r="F629" s="643"/>
      <c r="G629" s="200"/>
      <c r="H629" s="200"/>
      <c r="I629" s="200"/>
    </row>
    <row r="630" spans="2:9" x14ac:dyDescent="0.3">
      <c r="B630" s="645"/>
      <c r="C630" s="645"/>
      <c r="D630" s="645"/>
      <c r="E630" s="643"/>
      <c r="F630" s="643"/>
      <c r="G630" s="200"/>
      <c r="H630" s="200"/>
      <c r="I630" s="200"/>
    </row>
    <row r="631" spans="2:9" x14ac:dyDescent="0.3">
      <c r="B631" s="645"/>
      <c r="C631" s="645"/>
      <c r="D631" s="645"/>
      <c r="E631" s="643"/>
      <c r="F631" s="643"/>
      <c r="G631" s="200"/>
      <c r="H631" s="200"/>
      <c r="I631" s="200"/>
    </row>
    <row r="632" spans="2:9" x14ac:dyDescent="0.3">
      <c r="B632" s="200"/>
      <c r="C632" s="200"/>
      <c r="D632" s="200"/>
      <c r="E632" s="200"/>
      <c r="F632" s="200"/>
      <c r="G632" s="200"/>
      <c r="H632" s="200"/>
      <c r="I632" s="200"/>
    </row>
    <row r="633" spans="2:9" x14ac:dyDescent="0.3">
      <c r="B633" s="644" t="s">
        <v>342</v>
      </c>
      <c r="C633" s="644"/>
      <c r="D633" s="644"/>
      <c r="E633" s="108"/>
      <c r="F633" s="200"/>
      <c r="G633" s="200"/>
      <c r="H633" s="200"/>
      <c r="I633" s="200"/>
    </row>
    <row r="634" spans="2:9" x14ac:dyDescent="0.3">
      <c r="B634" s="644" t="s">
        <v>336</v>
      </c>
      <c r="C634" s="644"/>
      <c r="D634" s="644"/>
      <c r="E634" s="108"/>
      <c r="F634" s="200"/>
      <c r="G634" s="200"/>
      <c r="H634" s="200"/>
      <c r="I634" s="200"/>
    </row>
    <row r="635" spans="2:9" x14ac:dyDescent="0.3">
      <c r="B635" s="644" t="s">
        <v>334</v>
      </c>
      <c r="C635" s="644"/>
      <c r="D635" s="644"/>
      <c r="E635" s="108"/>
      <c r="F635" s="200"/>
      <c r="G635" s="200"/>
      <c r="H635" s="200"/>
      <c r="I635" s="200"/>
    </row>
    <row r="636" spans="2:9" x14ac:dyDescent="0.3">
      <c r="B636" s="200"/>
      <c r="C636" s="200"/>
      <c r="D636" s="200"/>
      <c r="E636" s="200"/>
      <c r="F636" s="200"/>
      <c r="G636" s="200"/>
      <c r="H636" s="200"/>
      <c r="I636" s="200"/>
    </row>
    <row r="637" spans="2:9" x14ac:dyDescent="0.3">
      <c r="B637" s="648" t="s">
        <v>348</v>
      </c>
      <c r="C637" s="648"/>
      <c r="D637" s="648"/>
      <c r="E637" s="648"/>
      <c r="F637" s="648"/>
      <c r="G637" s="648"/>
      <c r="H637" s="648"/>
      <c r="I637" s="648"/>
    </row>
    <row r="638" spans="2:9" x14ac:dyDescent="0.3">
      <c r="B638" s="208" t="s">
        <v>347</v>
      </c>
      <c r="C638" s="208"/>
      <c r="D638" s="208"/>
      <c r="E638" s="208"/>
      <c r="F638" s="208"/>
      <c r="G638" s="208"/>
      <c r="H638" s="208"/>
      <c r="I638" s="208"/>
    </row>
    <row r="639" spans="2:9" ht="43.2" customHeight="1" x14ac:dyDescent="0.3">
      <c r="B639" s="549" t="s">
        <v>344</v>
      </c>
      <c r="C639" s="549"/>
      <c r="D639" s="549"/>
      <c r="E639" s="549"/>
      <c r="F639" s="627" t="s">
        <v>346</v>
      </c>
      <c r="G639" s="627"/>
      <c r="H639" s="200"/>
      <c r="I639" s="200"/>
    </row>
    <row r="640" spans="2:9" x14ac:dyDescent="0.3">
      <c r="B640" s="434"/>
      <c r="C640" s="434"/>
      <c r="D640" s="434"/>
      <c r="E640" s="434"/>
      <c r="F640" s="465"/>
      <c r="G640" s="465"/>
      <c r="H640" s="200"/>
      <c r="I640" s="200"/>
    </row>
    <row r="641" spans="2:9" x14ac:dyDescent="0.3">
      <c r="B641" s="434"/>
      <c r="C641" s="434"/>
      <c r="D641" s="434"/>
      <c r="E641" s="434"/>
      <c r="F641" s="465"/>
      <c r="G641" s="465"/>
      <c r="H641" s="200"/>
      <c r="I641" s="200"/>
    </row>
    <row r="642" spans="2:9" x14ac:dyDescent="0.3">
      <c r="B642" s="434"/>
      <c r="C642" s="434"/>
      <c r="D642" s="434"/>
      <c r="E642" s="434"/>
      <c r="F642" s="465"/>
      <c r="G642" s="465"/>
      <c r="H642" s="200"/>
      <c r="I642" s="200"/>
    </row>
    <row r="643" spans="2:9" x14ac:dyDescent="0.3">
      <c r="B643" s="434"/>
      <c r="C643" s="434"/>
      <c r="D643" s="434"/>
      <c r="E643" s="434"/>
      <c r="F643" s="465"/>
      <c r="G643" s="465"/>
      <c r="H643" s="200"/>
      <c r="I643" s="200"/>
    </row>
    <row r="644" spans="2:9" x14ac:dyDescent="0.3">
      <c r="B644" s="434"/>
      <c r="C644" s="434"/>
      <c r="D644" s="434"/>
      <c r="E644" s="434"/>
      <c r="F644" s="465"/>
      <c r="G644" s="465"/>
      <c r="H644" s="200"/>
      <c r="I644" s="200"/>
    </row>
    <row r="645" spans="2:9" x14ac:dyDescent="0.3">
      <c r="B645" s="434"/>
      <c r="C645" s="434"/>
      <c r="D645" s="434"/>
      <c r="E645" s="434"/>
      <c r="F645" s="465"/>
      <c r="G645" s="465"/>
      <c r="H645" s="200"/>
      <c r="I645" s="200"/>
    </row>
    <row r="646" spans="2:9" x14ac:dyDescent="0.3">
      <c r="B646" s="434"/>
      <c r="C646" s="434"/>
      <c r="D646" s="434"/>
      <c r="E646" s="434"/>
      <c r="F646" s="465"/>
      <c r="G646" s="465"/>
      <c r="H646" s="200"/>
      <c r="I646" s="200"/>
    </row>
    <row r="647" spans="2:9" x14ac:dyDescent="0.3">
      <c r="B647" s="434"/>
      <c r="C647" s="434"/>
      <c r="D647" s="434"/>
      <c r="E647" s="434"/>
      <c r="F647" s="465"/>
      <c r="G647" s="465"/>
      <c r="H647" s="200"/>
      <c r="I647" s="200"/>
    </row>
    <row r="648" spans="2:9" x14ac:dyDescent="0.3">
      <c r="B648" s="434"/>
      <c r="C648" s="434"/>
      <c r="D648" s="434"/>
      <c r="E648" s="434"/>
      <c r="F648" s="465"/>
      <c r="G648" s="465"/>
      <c r="H648" s="200"/>
      <c r="I648" s="200"/>
    </row>
    <row r="649" spans="2:9" x14ac:dyDescent="0.3">
      <c r="B649" s="434"/>
      <c r="C649" s="434"/>
      <c r="D649" s="434"/>
      <c r="E649" s="434"/>
      <c r="F649" s="465"/>
      <c r="G649" s="465"/>
      <c r="H649" s="200"/>
      <c r="I649" s="200"/>
    </row>
    <row r="650" spans="2:9" x14ac:dyDescent="0.3">
      <c r="B650" s="434"/>
      <c r="C650" s="434"/>
      <c r="D650" s="434"/>
      <c r="E650" s="434"/>
      <c r="F650" s="465"/>
      <c r="G650" s="465"/>
      <c r="H650" s="200"/>
      <c r="I650" s="200"/>
    </row>
    <row r="651" spans="2:9" x14ac:dyDescent="0.3">
      <c r="B651" s="434"/>
      <c r="C651" s="434"/>
      <c r="D651" s="434"/>
      <c r="E651" s="434"/>
      <c r="F651" s="465"/>
      <c r="G651" s="465"/>
      <c r="H651" s="200"/>
      <c r="I651" s="200"/>
    </row>
    <row r="652" spans="2:9" x14ac:dyDescent="0.3">
      <c r="B652" s="434"/>
      <c r="C652" s="434"/>
      <c r="D652" s="434"/>
      <c r="E652" s="434"/>
      <c r="F652" s="465"/>
      <c r="G652" s="465"/>
      <c r="H652" s="200"/>
      <c r="I652" s="200"/>
    </row>
    <row r="653" spans="2:9" x14ac:dyDescent="0.3">
      <c r="B653" s="434"/>
      <c r="C653" s="434"/>
      <c r="D653" s="434"/>
      <c r="E653" s="434"/>
      <c r="F653" s="465"/>
      <c r="G653" s="465"/>
      <c r="H653" s="200"/>
      <c r="I653" s="200"/>
    </row>
    <row r="654" spans="2:9" x14ac:dyDescent="0.3">
      <c r="B654" s="434"/>
      <c r="C654" s="434"/>
      <c r="D654" s="434"/>
      <c r="E654" s="434"/>
      <c r="F654" s="465"/>
      <c r="G654" s="465"/>
      <c r="H654" s="200"/>
      <c r="I654" s="200"/>
    </row>
    <row r="655" spans="2:9" x14ac:dyDescent="0.3">
      <c r="B655" s="434"/>
      <c r="C655" s="434"/>
      <c r="D655" s="434"/>
      <c r="E655" s="434"/>
      <c r="F655" s="465"/>
      <c r="G655" s="465"/>
      <c r="H655" s="200"/>
      <c r="I655" s="200"/>
    </row>
    <row r="656" spans="2:9" x14ac:dyDescent="0.3">
      <c r="B656" s="434"/>
      <c r="C656" s="434"/>
      <c r="D656" s="434"/>
      <c r="E656" s="434"/>
      <c r="F656" s="465"/>
      <c r="G656" s="465"/>
      <c r="H656" s="200"/>
      <c r="I656" s="200"/>
    </row>
    <row r="657" spans="2:9" x14ac:dyDescent="0.3">
      <c r="B657" s="434"/>
      <c r="C657" s="434"/>
      <c r="D657" s="434"/>
      <c r="E657" s="434"/>
      <c r="F657" s="465"/>
      <c r="G657" s="465"/>
      <c r="H657" s="200"/>
      <c r="I657" s="200"/>
    </row>
    <row r="658" spans="2:9" x14ac:dyDescent="0.3">
      <c r="B658" s="434"/>
      <c r="C658" s="434"/>
      <c r="D658" s="434"/>
      <c r="E658" s="434"/>
      <c r="F658" s="465"/>
      <c r="G658" s="465"/>
      <c r="H658" s="200"/>
      <c r="I658" s="200"/>
    </row>
    <row r="659" spans="2:9" x14ac:dyDescent="0.3">
      <c r="B659" s="434"/>
      <c r="C659" s="434"/>
      <c r="D659" s="434"/>
      <c r="E659" s="434"/>
      <c r="F659" s="465"/>
      <c r="G659" s="465"/>
      <c r="H659" s="200"/>
      <c r="I659" s="200"/>
    </row>
    <row r="660" spans="2:9" x14ac:dyDescent="0.3">
      <c r="B660" s="434"/>
      <c r="C660" s="434"/>
      <c r="D660" s="434"/>
      <c r="E660" s="434"/>
      <c r="F660" s="465"/>
      <c r="G660" s="465"/>
      <c r="H660" s="200"/>
      <c r="I660" s="200"/>
    </row>
    <row r="661" spans="2:9" x14ac:dyDescent="0.3">
      <c r="B661" s="434"/>
      <c r="C661" s="434"/>
      <c r="D661" s="434"/>
      <c r="E661" s="434"/>
      <c r="F661" s="465"/>
      <c r="G661" s="465"/>
      <c r="H661" s="200"/>
      <c r="I661" s="200"/>
    </row>
    <row r="662" spans="2:9" x14ac:dyDescent="0.3">
      <c r="B662" s="434"/>
      <c r="C662" s="434"/>
      <c r="D662" s="434"/>
      <c r="E662" s="434"/>
      <c r="F662" s="465"/>
      <c r="G662" s="465"/>
      <c r="H662" s="200"/>
      <c r="I662" s="200"/>
    </row>
    <row r="663" spans="2:9" x14ac:dyDescent="0.3">
      <c r="B663" s="434"/>
      <c r="C663" s="434"/>
      <c r="D663" s="434"/>
      <c r="E663" s="434"/>
      <c r="F663" s="465"/>
      <c r="G663" s="465"/>
      <c r="H663" s="200"/>
      <c r="I663" s="200"/>
    </row>
    <row r="664" spans="2:9" x14ac:dyDescent="0.3">
      <c r="B664" s="434"/>
      <c r="C664" s="434"/>
      <c r="D664" s="434"/>
      <c r="E664" s="434"/>
      <c r="F664" s="465"/>
      <c r="G664" s="465"/>
      <c r="H664" s="200"/>
      <c r="I664" s="200"/>
    </row>
    <row r="665" spans="2:9" x14ac:dyDescent="0.3">
      <c r="B665" s="200" t="s">
        <v>351</v>
      </c>
      <c r="C665" s="200"/>
      <c r="D665" s="200"/>
      <c r="E665" s="200"/>
      <c r="F665" s="200"/>
      <c r="G665" s="200"/>
      <c r="H665" s="200"/>
      <c r="I665" s="200"/>
    </row>
    <row r="666" spans="2:9" x14ac:dyDescent="0.3">
      <c r="B666" s="200" t="s">
        <v>677</v>
      </c>
      <c r="C666" s="200"/>
      <c r="D666" s="200"/>
      <c r="E666" s="200"/>
      <c r="F666" s="200"/>
      <c r="G666" s="200"/>
      <c r="H666" s="200"/>
      <c r="I666" s="200"/>
    </row>
    <row r="667" spans="2:9" x14ac:dyDescent="0.3">
      <c r="B667" s="200"/>
      <c r="C667" s="51" t="s">
        <v>345</v>
      </c>
      <c r="D667" s="647"/>
      <c r="E667" s="647"/>
      <c r="F667" s="647"/>
      <c r="G667" s="647"/>
      <c r="H667" s="200"/>
      <c r="I667" s="200"/>
    </row>
    <row r="670" spans="2:9" ht="17.399999999999999" x14ac:dyDescent="0.3">
      <c r="B670" s="17" t="s">
        <v>349</v>
      </c>
      <c r="C670" s="200"/>
      <c r="D670" s="200"/>
      <c r="E670" s="200"/>
      <c r="F670" s="200"/>
      <c r="G670" s="200"/>
      <c r="H670" s="200"/>
      <c r="I670" s="200"/>
    </row>
    <row r="671" spans="2:9" x14ac:dyDescent="0.3">
      <c r="B671" s="463" t="str">
        <f>'Title Page'!$D$9</f>
        <v>Weber State University</v>
      </c>
      <c r="C671" s="463"/>
      <c r="D671" s="463"/>
      <c r="E671" s="463"/>
      <c r="F671" s="463"/>
      <c r="G671" s="463"/>
      <c r="H671" s="463"/>
      <c r="I671" s="200"/>
    </row>
    <row r="672" spans="2:9" x14ac:dyDescent="0.3">
      <c r="B672" s="200"/>
      <c r="C672" s="200"/>
      <c r="D672" s="200"/>
      <c r="E672" s="200"/>
      <c r="F672" s="200"/>
      <c r="G672" s="200"/>
      <c r="H672" s="200"/>
      <c r="I672" s="200"/>
    </row>
    <row r="673" spans="2:9" x14ac:dyDescent="0.3">
      <c r="B673" s="200"/>
      <c r="C673" s="200"/>
      <c r="D673" s="200"/>
      <c r="E673" s="200"/>
      <c r="F673" s="200"/>
      <c r="G673" s="200"/>
      <c r="H673" s="200"/>
      <c r="I673" s="200"/>
    </row>
    <row r="674" spans="2:9" x14ac:dyDescent="0.3">
      <c r="B674" s="201" t="s">
        <v>525</v>
      </c>
      <c r="C674" s="434"/>
      <c r="D674" s="434"/>
      <c r="E674" s="434"/>
      <c r="F674" s="434"/>
      <c r="G674" s="434"/>
      <c r="H674" s="434"/>
      <c r="I674" s="51" t="s">
        <v>548</v>
      </c>
    </row>
    <row r="675" spans="2:9" x14ac:dyDescent="0.3">
      <c r="B675" s="201" t="s">
        <v>29</v>
      </c>
      <c r="C675" s="434"/>
      <c r="D675" s="434"/>
      <c r="E675" s="434"/>
      <c r="F675" s="434"/>
      <c r="G675" s="434"/>
      <c r="H675" s="434"/>
      <c r="I675" s="200"/>
    </row>
    <row r="676" spans="2:9" x14ac:dyDescent="0.3">
      <c r="B676" s="201" t="s">
        <v>29</v>
      </c>
      <c r="C676" s="434"/>
      <c r="D676" s="434"/>
      <c r="E676" s="434"/>
      <c r="F676" s="434"/>
      <c r="G676" s="434"/>
      <c r="H676" s="434"/>
      <c r="I676" s="200"/>
    </row>
    <row r="677" spans="2:9" x14ac:dyDescent="0.3">
      <c r="B677" s="201" t="s">
        <v>320</v>
      </c>
      <c r="C677" s="442"/>
      <c r="D677" s="442"/>
      <c r="E677" s="442"/>
      <c r="F677" s="442"/>
      <c r="G677" s="200"/>
      <c r="H677" s="200"/>
      <c r="I677" s="200"/>
    </row>
    <row r="678" spans="2:9" x14ac:dyDescent="0.3">
      <c r="B678" s="201" t="s">
        <v>352</v>
      </c>
      <c r="C678" s="200"/>
      <c r="D678" s="195"/>
      <c r="E678" s="200"/>
      <c r="F678" s="200"/>
      <c r="G678" s="200"/>
      <c r="H678" s="200"/>
      <c r="I678" s="200"/>
    </row>
    <row r="679" spans="2:9" x14ac:dyDescent="0.3">
      <c r="B679" s="201" t="s">
        <v>321</v>
      </c>
      <c r="C679" s="200"/>
      <c r="D679" s="434"/>
      <c r="E679" s="434"/>
      <c r="F679" s="434"/>
      <c r="G679" s="434"/>
      <c r="H679" s="200"/>
      <c r="I679" s="200"/>
    </row>
    <row r="680" spans="2:9" x14ac:dyDescent="0.3">
      <c r="B680" s="201" t="s">
        <v>322</v>
      </c>
      <c r="C680" s="200"/>
      <c r="D680" s="200"/>
      <c r="E680" s="31"/>
      <c r="F680" s="208" t="str">
        <f>IF(E680="", " &lt;=== Select from drop down list","")</f>
        <v xml:space="preserve"> &lt;=== Select from drop down list</v>
      </c>
      <c r="G680" s="200"/>
      <c r="H680" s="200"/>
      <c r="I680" s="200"/>
    </row>
    <row r="681" spans="2:9" x14ac:dyDescent="0.3">
      <c r="B681" s="211" t="str">
        <f>IF(E680="No", "There must be a signed agreement!","")</f>
        <v/>
      </c>
      <c r="C681" s="204"/>
      <c r="D681" s="200"/>
      <c r="E681" s="200"/>
      <c r="F681" s="200"/>
      <c r="G681" s="200"/>
      <c r="H681" s="200"/>
      <c r="I681" s="200"/>
    </row>
    <row r="682" spans="2:9" x14ac:dyDescent="0.3">
      <c r="B682" s="201"/>
      <c r="C682" s="200"/>
      <c r="D682" s="200"/>
      <c r="E682" s="200"/>
      <c r="F682" s="200"/>
      <c r="G682" s="200"/>
      <c r="H682" s="200"/>
      <c r="I682" s="200"/>
    </row>
    <row r="683" spans="2:9" x14ac:dyDescent="0.3">
      <c r="B683" s="199" t="s">
        <v>343</v>
      </c>
      <c r="C683" s="200"/>
      <c r="D683" s="200"/>
      <c r="E683" s="200"/>
      <c r="F683" s="200"/>
      <c r="G683" s="200"/>
      <c r="H683" s="200"/>
      <c r="I683" s="200"/>
    </row>
    <row r="684" spans="2:9" x14ac:dyDescent="0.3">
      <c r="B684" s="200"/>
      <c r="C684" s="200"/>
      <c r="D684" s="200"/>
      <c r="E684" s="200"/>
      <c r="F684" s="200"/>
      <c r="G684" s="200"/>
      <c r="H684" s="200"/>
      <c r="I684" s="200"/>
    </row>
    <row r="685" spans="2:9" x14ac:dyDescent="0.3">
      <c r="B685" s="644" t="s">
        <v>392</v>
      </c>
      <c r="C685" s="644"/>
      <c r="D685" s="644"/>
      <c r="E685" s="644"/>
      <c r="F685" s="644"/>
      <c r="G685" s="31"/>
      <c r="H685" s="208" t="str">
        <f>IF(G685="", " &lt;=== Select from drop down list","")</f>
        <v xml:space="preserve"> &lt;=== Select from drop down list</v>
      </c>
      <c r="I685" s="200"/>
    </row>
    <row r="686" spans="2:9" s="236" customFormat="1" x14ac:dyDescent="0.3">
      <c r="B686" s="243"/>
      <c r="C686" s="243"/>
      <c r="D686" s="243"/>
      <c r="E686" s="243"/>
      <c r="F686" s="243"/>
      <c r="H686" s="238"/>
    </row>
    <row r="687" spans="2:9" s="236" customFormat="1" ht="15" customHeight="1" x14ac:dyDescent="0.3">
      <c r="B687" s="640" t="s">
        <v>612</v>
      </c>
      <c r="C687" s="641"/>
      <c r="D687" s="641"/>
      <c r="E687" s="641"/>
      <c r="F687" s="642"/>
      <c r="G687" s="235"/>
      <c r="H687" s="238"/>
    </row>
    <row r="688" spans="2:9" s="236" customFormat="1" x14ac:dyDescent="0.3"/>
    <row r="689" spans="2:9" s="236" customFormat="1" ht="39.9" customHeight="1" x14ac:dyDescent="0.3">
      <c r="B689" s="632" t="s">
        <v>337</v>
      </c>
      <c r="C689" s="632"/>
      <c r="D689" s="632"/>
      <c r="E689" s="632" t="s">
        <v>613</v>
      </c>
      <c r="F689" s="632"/>
    </row>
    <row r="690" spans="2:9" x14ac:dyDescent="0.3">
      <c r="B690" s="644" t="s">
        <v>338</v>
      </c>
      <c r="C690" s="644"/>
      <c r="D690" s="644"/>
      <c r="E690" s="643"/>
      <c r="F690" s="643"/>
      <c r="G690" s="200"/>
      <c r="H690" s="200"/>
      <c r="I690" s="200"/>
    </row>
    <row r="691" spans="2:9" x14ac:dyDescent="0.3">
      <c r="B691" s="644" t="s">
        <v>393</v>
      </c>
      <c r="C691" s="644"/>
      <c r="D691" s="644"/>
      <c r="E691" s="643"/>
      <c r="F691" s="643"/>
      <c r="G691" s="200"/>
      <c r="H691" s="200"/>
      <c r="I691" s="200"/>
    </row>
    <row r="692" spans="2:9" x14ac:dyDescent="0.3">
      <c r="B692" s="644" t="s">
        <v>339</v>
      </c>
      <c r="C692" s="644"/>
      <c r="D692" s="644"/>
      <c r="E692" s="643"/>
      <c r="F692" s="643"/>
      <c r="G692" s="200"/>
      <c r="H692" s="200"/>
      <c r="I692" s="200"/>
    </row>
    <row r="693" spans="2:9" x14ac:dyDescent="0.3">
      <c r="B693" s="644" t="s">
        <v>340</v>
      </c>
      <c r="C693" s="644"/>
      <c r="D693" s="644"/>
      <c r="E693" s="643"/>
      <c r="F693" s="643"/>
      <c r="G693" s="200"/>
      <c r="H693" s="200"/>
      <c r="I693" s="200"/>
    </row>
    <row r="694" spans="2:9" x14ac:dyDescent="0.3">
      <c r="B694" s="646" t="s">
        <v>341</v>
      </c>
      <c r="C694" s="646"/>
      <c r="D694" s="646"/>
      <c r="E694" s="643"/>
      <c r="F694" s="643"/>
      <c r="G694" s="200"/>
      <c r="H694" s="200"/>
      <c r="I694" s="200"/>
    </row>
    <row r="695" spans="2:9" x14ac:dyDescent="0.3">
      <c r="B695" s="645"/>
      <c r="C695" s="645"/>
      <c r="D695" s="645"/>
      <c r="E695" s="643"/>
      <c r="F695" s="643"/>
      <c r="G695" s="200"/>
      <c r="H695" s="200"/>
      <c r="I695" s="200"/>
    </row>
    <row r="696" spans="2:9" x14ac:dyDescent="0.3">
      <c r="B696" s="645"/>
      <c r="C696" s="645"/>
      <c r="D696" s="645"/>
      <c r="E696" s="643"/>
      <c r="F696" s="643"/>
      <c r="G696" s="200"/>
      <c r="H696" s="200"/>
      <c r="I696" s="200"/>
    </row>
    <row r="697" spans="2:9" x14ac:dyDescent="0.3">
      <c r="B697" s="645"/>
      <c r="C697" s="645"/>
      <c r="D697" s="645"/>
      <c r="E697" s="643"/>
      <c r="F697" s="643"/>
      <c r="G697" s="200"/>
      <c r="H697" s="200"/>
      <c r="I697" s="200"/>
    </row>
    <row r="698" spans="2:9" x14ac:dyDescent="0.3">
      <c r="B698" s="200"/>
      <c r="C698" s="200"/>
      <c r="D698" s="200"/>
      <c r="E698" s="200"/>
      <c r="F698" s="200"/>
      <c r="G698" s="200"/>
      <c r="H698" s="200"/>
      <c r="I698" s="200"/>
    </row>
    <row r="699" spans="2:9" x14ac:dyDescent="0.3">
      <c r="B699" s="644" t="s">
        <v>342</v>
      </c>
      <c r="C699" s="644"/>
      <c r="D699" s="644"/>
      <c r="E699" s="108"/>
      <c r="F699" s="200"/>
      <c r="G699" s="200"/>
      <c r="H699" s="200"/>
      <c r="I699" s="200"/>
    </row>
    <row r="700" spans="2:9" x14ac:dyDescent="0.3">
      <c r="B700" s="644" t="s">
        <v>336</v>
      </c>
      <c r="C700" s="644"/>
      <c r="D700" s="644"/>
      <c r="E700" s="108"/>
      <c r="F700" s="200"/>
      <c r="G700" s="200"/>
      <c r="H700" s="200"/>
      <c r="I700" s="200"/>
    </row>
    <row r="701" spans="2:9" x14ac:dyDescent="0.3">
      <c r="B701" s="644" t="s">
        <v>334</v>
      </c>
      <c r="C701" s="644"/>
      <c r="D701" s="644"/>
      <c r="E701" s="108"/>
      <c r="F701" s="200"/>
      <c r="G701" s="200"/>
      <c r="H701" s="200"/>
      <c r="I701" s="200"/>
    </row>
    <row r="702" spans="2:9" x14ac:dyDescent="0.3">
      <c r="B702" s="200"/>
      <c r="C702" s="200"/>
      <c r="D702" s="200"/>
      <c r="E702" s="200"/>
      <c r="F702" s="200"/>
      <c r="G702" s="200"/>
      <c r="H702" s="200"/>
      <c r="I702" s="200"/>
    </row>
    <row r="703" spans="2:9" x14ac:dyDescent="0.3">
      <c r="B703" s="648" t="s">
        <v>348</v>
      </c>
      <c r="C703" s="648"/>
      <c r="D703" s="648"/>
      <c r="E703" s="648"/>
      <c r="F703" s="648"/>
      <c r="G703" s="648"/>
      <c r="H703" s="648"/>
      <c r="I703" s="648"/>
    </row>
    <row r="704" spans="2:9" x14ac:dyDescent="0.3">
      <c r="B704" s="208" t="s">
        <v>347</v>
      </c>
      <c r="C704" s="208"/>
      <c r="D704" s="208"/>
      <c r="E704" s="208"/>
      <c r="F704" s="208"/>
      <c r="G704" s="208"/>
      <c r="H704" s="208"/>
      <c r="I704" s="208"/>
    </row>
    <row r="705" spans="2:9" ht="43.2" customHeight="1" x14ac:dyDescent="0.3">
      <c r="B705" s="549" t="s">
        <v>344</v>
      </c>
      <c r="C705" s="549"/>
      <c r="D705" s="549"/>
      <c r="E705" s="549"/>
      <c r="F705" s="627" t="s">
        <v>346</v>
      </c>
      <c r="G705" s="627"/>
      <c r="H705" s="200"/>
      <c r="I705" s="200"/>
    </row>
    <row r="706" spans="2:9" x14ac:dyDescent="0.3">
      <c r="B706" s="434"/>
      <c r="C706" s="434"/>
      <c r="D706" s="434"/>
      <c r="E706" s="434"/>
      <c r="F706" s="465"/>
      <c r="G706" s="465"/>
      <c r="H706" s="200"/>
      <c r="I706" s="200"/>
    </row>
    <row r="707" spans="2:9" x14ac:dyDescent="0.3">
      <c r="B707" s="434"/>
      <c r="C707" s="434"/>
      <c r="D707" s="434"/>
      <c r="E707" s="434"/>
      <c r="F707" s="465"/>
      <c r="G707" s="465"/>
      <c r="H707" s="200"/>
      <c r="I707" s="200"/>
    </row>
    <row r="708" spans="2:9" x14ac:dyDescent="0.3">
      <c r="B708" s="434"/>
      <c r="C708" s="434"/>
      <c r="D708" s="434"/>
      <c r="E708" s="434"/>
      <c r="F708" s="465"/>
      <c r="G708" s="465"/>
      <c r="H708" s="200"/>
      <c r="I708" s="200"/>
    </row>
    <row r="709" spans="2:9" x14ac:dyDescent="0.3">
      <c r="B709" s="434"/>
      <c r="C709" s="434"/>
      <c r="D709" s="434"/>
      <c r="E709" s="434"/>
      <c r="F709" s="465"/>
      <c r="G709" s="465"/>
      <c r="H709" s="200"/>
      <c r="I709" s="200"/>
    </row>
    <row r="710" spans="2:9" x14ac:dyDescent="0.3">
      <c r="B710" s="434"/>
      <c r="C710" s="434"/>
      <c r="D710" s="434"/>
      <c r="E710" s="434"/>
      <c r="F710" s="465"/>
      <c r="G710" s="465"/>
      <c r="H710" s="200"/>
      <c r="I710" s="200"/>
    </row>
    <row r="711" spans="2:9" x14ac:dyDescent="0.3">
      <c r="B711" s="434"/>
      <c r="C711" s="434"/>
      <c r="D711" s="434"/>
      <c r="E711" s="434"/>
      <c r="F711" s="465"/>
      <c r="G711" s="465"/>
      <c r="H711" s="200"/>
      <c r="I711" s="200"/>
    </row>
    <row r="712" spans="2:9" x14ac:dyDescent="0.3">
      <c r="B712" s="434"/>
      <c r="C712" s="434"/>
      <c r="D712" s="434"/>
      <c r="E712" s="434"/>
      <c r="F712" s="465"/>
      <c r="G712" s="465"/>
      <c r="H712" s="200"/>
      <c r="I712" s="200"/>
    </row>
    <row r="713" spans="2:9" x14ac:dyDescent="0.3">
      <c r="B713" s="434"/>
      <c r="C713" s="434"/>
      <c r="D713" s="434"/>
      <c r="E713" s="434"/>
      <c r="F713" s="465"/>
      <c r="G713" s="465"/>
      <c r="H713" s="200"/>
      <c r="I713" s="200"/>
    </row>
    <row r="714" spans="2:9" x14ac:dyDescent="0.3">
      <c r="B714" s="434"/>
      <c r="C714" s="434"/>
      <c r="D714" s="434"/>
      <c r="E714" s="434"/>
      <c r="F714" s="465"/>
      <c r="G714" s="465"/>
      <c r="H714" s="200"/>
      <c r="I714" s="200"/>
    </row>
    <row r="715" spans="2:9" x14ac:dyDescent="0.3">
      <c r="B715" s="434"/>
      <c r="C715" s="434"/>
      <c r="D715" s="434"/>
      <c r="E715" s="434"/>
      <c r="F715" s="465"/>
      <c r="G715" s="465"/>
      <c r="H715" s="200"/>
      <c r="I715" s="200"/>
    </row>
    <row r="716" spans="2:9" x14ac:dyDescent="0.3">
      <c r="B716" s="434"/>
      <c r="C716" s="434"/>
      <c r="D716" s="434"/>
      <c r="E716" s="434"/>
      <c r="F716" s="465"/>
      <c r="G716" s="465"/>
      <c r="H716" s="200"/>
      <c r="I716" s="200"/>
    </row>
    <row r="717" spans="2:9" x14ac:dyDescent="0.3">
      <c r="B717" s="434"/>
      <c r="C717" s="434"/>
      <c r="D717" s="434"/>
      <c r="E717" s="434"/>
      <c r="F717" s="465"/>
      <c r="G717" s="465"/>
      <c r="H717" s="200"/>
      <c r="I717" s="200"/>
    </row>
    <row r="718" spans="2:9" x14ac:dyDescent="0.3">
      <c r="B718" s="434"/>
      <c r="C718" s="434"/>
      <c r="D718" s="434"/>
      <c r="E718" s="434"/>
      <c r="F718" s="465"/>
      <c r="G718" s="465"/>
      <c r="H718" s="200"/>
      <c r="I718" s="200"/>
    </row>
    <row r="719" spans="2:9" x14ac:dyDescent="0.3">
      <c r="B719" s="434"/>
      <c r="C719" s="434"/>
      <c r="D719" s="434"/>
      <c r="E719" s="434"/>
      <c r="F719" s="465"/>
      <c r="G719" s="465"/>
      <c r="H719" s="200"/>
      <c r="I719" s="200"/>
    </row>
    <row r="720" spans="2:9" x14ac:dyDescent="0.3">
      <c r="B720" s="434"/>
      <c r="C720" s="434"/>
      <c r="D720" s="434"/>
      <c r="E720" s="434"/>
      <c r="F720" s="465"/>
      <c r="G720" s="465"/>
      <c r="H720" s="200"/>
      <c r="I720" s="200"/>
    </row>
    <row r="721" spans="2:9" x14ac:dyDescent="0.3">
      <c r="B721" s="434"/>
      <c r="C721" s="434"/>
      <c r="D721" s="434"/>
      <c r="E721" s="434"/>
      <c r="F721" s="465"/>
      <c r="G721" s="465"/>
      <c r="H721" s="200"/>
      <c r="I721" s="200"/>
    </row>
    <row r="722" spans="2:9" x14ac:dyDescent="0.3">
      <c r="B722" s="434"/>
      <c r="C722" s="434"/>
      <c r="D722" s="434"/>
      <c r="E722" s="434"/>
      <c r="F722" s="465"/>
      <c r="G722" s="465"/>
      <c r="H722" s="200"/>
      <c r="I722" s="200"/>
    </row>
    <row r="723" spans="2:9" x14ac:dyDescent="0.3">
      <c r="B723" s="434"/>
      <c r="C723" s="434"/>
      <c r="D723" s="434"/>
      <c r="E723" s="434"/>
      <c r="F723" s="465"/>
      <c r="G723" s="465"/>
      <c r="H723" s="200"/>
      <c r="I723" s="200"/>
    </row>
    <row r="724" spans="2:9" x14ac:dyDescent="0.3">
      <c r="B724" s="434"/>
      <c r="C724" s="434"/>
      <c r="D724" s="434"/>
      <c r="E724" s="434"/>
      <c r="F724" s="465"/>
      <c r="G724" s="465"/>
      <c r="H724" s="200"/>
      <c r="I724" s="200"/>
    </row>
    <row r="725" spans="2:9" x14ac:dyDescent="0.3">
      <c r="B725" s="434"/>
      <c r="C725" s="434"/>
      <c r="D725" s="434"/>
      <c r="E725" s="434"/>
      <c r="F725" s="465"/>
      <c r="G725" s="465"/>
      <c r="H725" s="200"/>
      <c r="I725" s="200"/>
    </row>
    <row r="726" spans="2:9" x14ac:dyDescent="0.3">
      <c r="B726" s="434"/>
      <c r="C726" s="434"/>
      <c r="D726" s="434"/>
      <c r="E726" s="434"/>
      <c r="F726" s="465"/>
      <c r="G726" s="465"/>
      <c r="H726" s="200"/>
      <c r="I726" s="200"/>
    </row>
    <row r="727" spans="2:9" x14ac:dyDescent="0.3">
      <c r="B727" s="434"/>
      <c r="C727" s="434"/>
      <c r="D727" s="434"/>
      <c r="E727" s="434"/>
      <c r="F727" s="465"/>
      <c r="G727" s="465"/>
      <c r="H727" s="200"/>
      <c r="I727" s="200"/>
    </row>
    <row r="728" spans="2:9" x14ac:dyDescent="0.3">
      <c r="B728" s="434"/>
      <c r="C728" s="434"/>
      <c r="D728" s="434"/>
      <c r="E728" s="434"/>
      <c r="F728" s="465"/>
      <c r="G728" s="465"/>
      <c r="H728" s="200"/>
      <c r="I728" s="200"/>
    </row>
    <row r="729" spans="2:9" x14ac:dyDescent="0.3">
      <c r="B729" s="434"/>
      <c r="C729" s="434"/>
      <c r="D729" s="434"/>
      <c r="E729" s="434"/>
      <c r="F729" s="465"/>
      <c r="G729" s="465"/>
      <c r="H729" s="200"/>
      <c r="I729" s="200"/>
    </row>
    <row r="730" spans="2:9" x14ac:dyDescent="0.3">
      <c r="B730" s="434"/>
      <c r="C730" s="434"/>
      <c r="D730" s="434"/>
      <c r="E730" s="434"/>
      <c r="F730" s="465"/>
      <c r="G730" s="465"/>
      <c r="H730" s="200"/>
      <c r="I730" s="200"/>
    </row>
    <row r="731" spans="2:9" x14ac:dyDescent="0.3">
      <c r="B731" s="200" t="s">
        <v>351</v>
      </c>
      <c r="C731" s="200"/>
      <c r="D731" s="200"/>
      <c r="E731" s="200"/>
      <c r="F731" s="200"/>
      <c r="G731" s="200"/>
      <c r="H731" s="200"/>
      <c r="I731" s="200"/>
    </row>
    <row r="732" spans="2:9" x14ac:dyDescent="0.3">
      <c r="B732" s="200" t="s">
        <v>678</v>
      </c>
      <c r="C732" s="200"/>
      <c r="D732" s="200"/>
      <c r="E732" s="200"/>
      <c r="F732" s="200"/>
      <c r="G732" s="200"/>
      <c r="H732" s="200"/>
      <c r="I732" s="200"/>
    </row>
    <row r="733" spans="2:9" x14ac:dyDescent="0.3">
      <c r="B733" s="200"/>
      <c r="C733" s="51" t="s">
        <v>345</v>
      </c>
      <c r="D733" s="647"/>
      <c r="E733" s="647"/>
      <c r="F733" s="647"/>
      <c r="G733" s="647"/>
      <c r="H733" s="200"/>
      <c r="I733" s="200"/>
    </row>
    <row r="736" spans="2:9" ht="17.399999999999999" x14ac:dyDescent="0.3">
      <c r="B736" s="17" t="s">
        <v>349</v>
      </c>
      <c r="C736" s="200"/>
      <c r="D736" s="200"/>
      <c r="E736" s="200"/>
      <c r="F736" s="200"/>
      <c r="G736" s="200"/>
      <c r="H736" s="200"/>
      <c r="I736" s="200"/>
    </row>
    <row r="737" spans="2:9" x14ac:dyDescent="0.3">
      <c r="B737" s="463" t="str">
        <f>'Title Page'!$D$9</f>
        <v>Weber State University</v>
      </c>
      <c r="C737" s="463"/>
      <c r="D737" s="463"/>
      <c r="E737" s="463"/>
      <c r="F737" s="463"/>
      <c r="G737" s="463"/>
      <c r="H737" s="463"/>
      <c r="I737" s="200"/>
    </row>
    <row r="738" spans="2:9" x14ac:dyDescent="0.3">
      <c r="B738" s="200"/>
      <c r="C738" s="200"/>
      <c r="D738" s="200"/>
      <c r="E738" s="200"/>
      <c r="F738" s="200"/>
      <c r="G738" s="200"/>
      <c r="H738" s="200"/>
      <c r="I738" s="200"/>
    </row>
    <row r="739" spans="2:9" x14ac:dyDescent="0.3">
      <c r="B739" s="200"/>
      <c r="C739" s="200"/>
      <c r="D739" s="200"/>
      <c r="E739" s="200"/>
      <c r="F739" s="200"/>
      <c r="G739" s="200"/>
      <c r="H739" s="200"/>
      <c r="I739" s="200"/>
    </row>
    <row r="740" spans="2:9" x14ac:dyDescent="0.3">
      <c r="B740" s="201" t="s">
        <v>525</v>
      </c>
      <c r="C740" s="434"/>
      <c r="D740" s="434"/>
      <c r="E740" s="434"/>
      <c r="F740" s="434"/>
      <c r="G740" s="434"/>
      <c r="H740" s="434"/>
      <c r="I740" s="51" t="s">
        <v>547</v>
      </c>
    </row>
    <row r="741" spans="2:9" x14ac:dyDescent="0.3">
      <c r="B741" s="201" t="s">
        <v>29</v>
      </c>
      <c r="C741" s="434"/>
      <c r="D741" s="434"/>
      <c r="E741" s="434"/>
      <c r="F741" s="434"/>
      <c r="G741" s="434"/>
      <c r="H741" s="434"/>
      <c r="I741" s="200"/>
    </row>
    <row r="742" spans="2:9" x14ac:dyDescent="0.3">
      <c r="B742" s="201" t="s">
        <v>29</v>
      </c>
      <c r="C742" s="434"/>
      <c r="D742" s="434"/>
      <c r="E742" s="434"/>
      <c r="F742" s="434"/>
      <c r="G742" s="434"/>
      <c r="H742" s="434"/>
      <c r="I742" s="200"/>
    </row>
    <row r="743" spans="2:9" x14ac:dyDescent="0.3">
      <c r="B743" s="201" t="s">
        <v>320</v>
      </c>
      <c r="C743" s="442"/>
      <c r="D743" s="442"/>
      <c r="E743" s="442"/>
      <c r="F743" s="442"/>
      <c r="G743" s="200"/>
      <c r="H743" s="200"/>
      <c r="I743" s="200"/>
    </row>
    <row r="744" spans="2:9" x14ac:dyDescent="0.3">
      <c r="B744" s="201" t="s">
        <v>352</v>
      </c>
      <c r="C744" s="200"/>
      <c r="D744" s="195"/>
      <c r="E744" s="200"/>
      <c r="F744" s="200"/>
      <c r="G744" s="200"/>
      <c r="H744" s="200"/>
      <c r="I744" s="200"/>
    </row>
    <row r="745" spans="2:9" x14ac:dyDescent="0.3">
      <c r="B745" s="201" t="s">
        <v>321</v>
      </c>
      <c r="C745" s="200"/>
      <c r="D745" s="434"/>
      <c r="E745" s="434"/>
      <c r="F745" s="434"/>
      <c r="G745" s="434"/>
      <c r="H745" s="200"/>
      <c r="I745" s="200"/>
    </row>
    <row r="746" spans="2:9" x14ac:dyDescent="0.3">
      <c r="B746" s="201" t="s">
        <v>322</v>
      </c>
      <c r="C746" s="200"/>
      <c r="D746" s="200"/>
      <c r="E746" s="31"/>
      <c r="F746" s="208" t="str">
        <f>IF(E746="", " &lt;=== Select from drop down list","")</f>
        <v xml:space="preserve"> &lt;=== Select from drop down list</v>
      </c>
      <c r="G746" s="200"/>
      <c r="H746" s="200"/>
      <c r="I746" s="200"/>
    </row>
    <row r="747" spans="2:9" x14ac:dyDescent="0.3">
      <c r="B747" s="211" t="str">
        <f>IF(E746="No", "There must be a signed agreement!","")</f>
        <v/>
      </c>
      <c r="C747" s="204"/>
      <c r="D747" s="200"/>
      <c r="E747" s="200"/>
      <c r="F747" s="200"/>
      <c r="G747" s="200"/>
      <c r="H747" s="200"/>
      <c r="I747" s="200"/>
    </row>
    <row r="748" spans="2:9" x14ac:dyDescent="0.3">
      <c r="B748" s="201"/>
      <c r="C748" s="200"/>
      <c r="D748" s="200"/>
      <c r="E748" s="200"/>
      <c r="F748" s="200"/>
      <c r="G748" s="200"/>
      <c r="H748" s="200"/>
      <c r="I748" s="200"/>
    </row>
    <row r="749" spans="2:9" x14ac:dyDescent="0.3">
      <c r="B749" s="199" t="s">
        <v>343</v>
      </c>
      <c r="C749" s="200"/>
      <c r="D749" s="200"/>
      <c r="E749" s="200"/>
      <c r="F749" s="200"/>
      <c r="G749" s="200"/>
      <c r="H749" s="200"/>
      <c r="I749" s="200"/>
    </row>
    <row r="750" spans="2:9" x14ac:dyDescent="0.3">
      <c r="B750" s="200"/>
      <c r="C750" s="200"/>
      <c r="D750" s="200"/>
      <c r="E750" s="200"/>
      <c r="F750" s="200"/>
      <c r="G750" s="200"/>
      <c r="H750" s="200"/>
      <c r="I750" s="200"/>
    </row>
    <row r="751" spans="2:9" x14ac:dyDescent="0.3">
      <c r="B751" s="644" t="s">
        <v>392</v>
      </c>
      <c r="C751" s="644"/>
      <c r="D751" s="644"/>
      <c r="E751" s="644"/>
      <c r="F751" s="644"/>
      <c r="G751" s="31"/>
      <c r="H751" s="208" t="str">
        <f>IF(G751="", " &lt;=== Select from drop down list","")</f>
        <v xml:space="preserve"> &lt;=== Select from drop down list</v>
      </c>
      <c r="I751" s="200"/>
    </row>
    <row r="752" spans="2:9" s="236" customFormat="1" x14ac:dyDescent="0.3">
      <c r="B752" s="243"/>
      <c r="C752" s="243"/>
      <c r="D752" s="243"/>
      <c r="E752" s="243"/>
      <c r="F752" s="243"/>
      <c r="H752" s="238"/>
    </row>
    <row r="753" spans="2:9" s="236" customFormat="1" ht="15" customHeight="1" x14ac:dyDescent="0.3">
      <c r="B753" s="640" t="s">
        <v>612</v>
      </c>
      <c r="C753" s="641"/>
      <c r="D753" s="641"/>
      <c r="E753" s="641"/>
      <c r="F753" s="642"/>
      <c r="G753" s="235"/>
      <c r="H753" s="238"/>
    </row>
    <row r="754" spans="2:9" s="236" customFormat="1" x14ac:dyDescent="0.3"/>
    <row r="755" spans="2:9" s="236" customFormat="1" ht="39.9" customHeight="1" x14ac:dyDescent="0.3">
      <c r="B755" s="632" t="s">
        <v>337</v>
      </c>
      <c r="C755" s="632"/>
      <c r="D755" s="632"/>
      <c r="E755" s="632" t="s">
        <v>613</v>
      </c>
      <c r="F755" s="632"/>
    </row>
    <row r="756" spans="2:9" x14ac:dyDescent="0.3">
      <c r="B756" s="644" t="s">
        <v>338</v>
      </c>
      <c r="C756" s="644"/>
      <c r="D756" s="644"/>
      <c r="E756" s="643"/>
      <c r="F756" s="643"/>
      <c r="G756" s="200"/>
      <c r="H756" s="200"/>
      <c r="I756" s="200"/>
    </row>
    <row r="757" spans="2:9" x14ac:dyDescent="0.3">
      <c r="B757" s="644" t="s">
        <v>393</v>
      </c>
      <c r="C757" s="644"/>
      <c r="D757" s="644"/>
      <c r="E757" s="643"/>
      <c r="F757" s="643"/>
      <c r="G757" s="200"/>
      <c r="H757" s="200"/>
      <c r="I757" s="200"/>
    </row>
    <row r="758" spans="2:9" x14ac:dyDescent="0.3">
      <c r="B758" s="644" t="s">
        <v>339</v>
      </c>
      <c r="C758" s="644"/>
      <c r="D758" s="644"/>
      <c r="E758" s="643"/>
      <c r="F758" s="643"/>
      <c r="G758" s="200"/>
      <c r="H758" s="200"/>
      <c r="I758" s="200"/>
    </row>
    <row r="759" spans="2:9" x14ac:dyDescent="0.3">
      <c r="B759" s="644" t="s">
        <v>340</v>
      </c>
      <c r="C759" s="644"/>
      <c r="D759" s="644"/>
      <c r="E759" s="643"/>
      <c r="F759" s="643"/>
      <c r="G759" s="200"/>
      <c r="H759" s="200"/>
      <c r="I759" s="200"/>
    </row>
    <row r="760" spans="2:9" x14ac:dyDescent="0.3">
      <c r="B760" s="646" t="s">
        <v>341</v>
      </c>
      <c r="C760" s="646"/>
      <c r="D760" s="646"/>
      <c r="E760" s="643"/>
      <c r="F760" s="643"/>
      <c r="G760" s="200"/>
      <c r="H760" s="200"/>
      <c r="I760" s="200"/>
    </row>
    <row r="761" spans="2:9" x14ac:dyDescent="0.3">
      <c r="B761" s="645"/>
      <c r="C761" s="645"/>
      <c r="D761" s="645"/>
      <c r="E761" s="643"/>
      <c r="F761" s="643"/>
      <c r="G761" s="200"/>
      <c r="H761" s="200"/>
      <c r="I761" s="200"/>
    </row>
    <row r="762" spans="2:9" x14ac:dyDescent="0.3">
      <c r="B762" s="645"/>
      <c r="C762" s="645"/>
      <c r="D762" s="645"/>
      <c r="E762" s="643"/>
      <c r="F762" s="643"/>
      <c r="G762" s="200"/>
      <c r="H762" s="200"/>
      <c r="I762" s="200"/>
    </row>
    <row r="763" spans="2:9" x14ac:dyDescent="0.3">
      <c r="B763" s="645"/>
      <c r="C763" s="645"/>
      <c r="D763" s="645"/>
      <c r="E763" s="643"/>
      <c r="F763" s="643"/>
      <c r="G763" s="200"/>
      <c r="H763" s="200"/>
      <c r="I763" s="200"/>
    </row>
    <row r="764" spans="2:9" x14ac:dyDescent="0.3">
      <c r="B764" s="200"/>
      <c r="C764" s="200"/>
      <c r="D764" s="200"/>
      <c r="E764" s="200"/>
      <c r="F764" s="200"/>
      <c r="G764" s="200"/>
      <c r="H764" s="200"/>
      <c r="I764" s="200"/>
    </row>
    <row r="765" spans="2:9" x14ac:dyDescent="0.3">
      <c r="B765" s="644" t="s">
        <v>342</v>
      </c>
      <c r="C765" s="644"/>
      <c r="D765" s="644"/>
      <c r="E765" s="108"/>
      <c r="F765" s="200"/>
      <c r="G765" s="200"/>
      <c r="H765" s="200"/>
      <c r="I765" s="200"/>
    </row>
    <row r="766" spans="2:9" x14ac:dyDescent="0.3">
      <c r="B766" s="644" t="s">
        <v>336</v>
      </c>
      <c r="C766" s="644"/>
      <c r="D766" s="644"/>
      <c r="E766" s="108"/>
      <c r="F766" s="200"/>
      <c r="G766" s="200"/>
      <c r="H766" s="200"/>
      <c r="I766" s="200"/>
    </row>
    <row r="767" spans="2:9" x14ac:dyDescent="0.3">
      <c r="B767" s="644" t="s">
        <v>334</v>
      </c>
      <c r="C767" s="644"/>
      <c r="D767" s="644"/>
      <c r="E767" s="108"/>
      <c r="F767" s="200"/>
      <c r="G767" s="200"/>
      <c r="H767" s="200"/>
      <c r="I767" s="200"/>
    </row>
    <row r="768" spans="2:9" x14ac:dyDescent="0.3">
      <c r="B768" s="200"/>
      <c r="C768" s="200"/>
      <c r="D768" s="200"/>
      <c r="E768" s="200"/>
      <c r="F768" s="200"/>
      <c r="G768" s="200"/>
      <c r="H768" s="200"/>
      <c r="I768" s="200"/>
    </row>
    <row r="769" spans="2:9" x14ac:dyDescent="0.3">
      <c r="B769" s="648" t="s">
        <v>348</v>
      </c>
      <c r="C769" s="648"/>
      <c r="D769" s="648"/>
      <c r="E769" s="648"/>
      <c r="F769" s="648"/>
      <c r="G769" s="648"/>
      <c r="H769" s="648"/>
      <c r="I769" s="648"/>
    </row>
    <row r="770" spans="2:9" x14ac:dyDescent="0.3">
      <c r="B770" s="208" t="s">
        <v>347</v>
      </c>
      <c r="C770" s="208"/>
      <c r="D770" s="208"/>
      <c r="E770" s="208"/>
      <c r="F770" s="208"/>
      <c r="G770" s="208"/>
      <c r="H770" s="208"/>
      <c r="I770" s="208"/>
    </row>
    <row r="771" spans="2:9" ht="43.2" customHeight="1" x14ac:dyDescent="0.3">
      <c r="B771" s="549" t="s">
        <v>344</v>
      </c>
      <c r="C771" s="549"/>
      <c r="D771" s="549"/>
      <c r="E771" s="549"/>
      <c r="F771" s="627" t="s">
        <v>346</v>
      </c>
      <c r="G771" s="627"/>
      <c r="H771" s="200"/>
      <c r="I771" s="200"/>
    </row>
    <row r="772" spans="2:9" x14ac:dyDescent="0.3">
      <c r="B772" s="434"/>
      <c r="C772" s="434"/>
      <c r="D772" s="434"/>
      <c r="E772" s="434"/>
      <c r="F772" s="465"/>
      <c r="G772" s="465"/>
      <c r="H772" s="200"/>
      <c r="I772" s="200"/>
    </row>
    <row r="773" spans="2:9" x14ac:dyDescent="0.3">
      <c r="B773" s="434"/>
      <c r="C773" s="434"/>
      <c r="D773" s="434"/>
      <c r="E773" s="434"/>
      <c r="F773" s="465"/>
      <c r="G773" s="465"/>
      <c r="H773" s="200"/>
      <c r="I773" s="200"/>
    </row>
    <row r="774" spans="2:9" x14ac:dyDescent="0.3">
      <c r="B774" s="434"/>
      <c r="C774" s="434"/>
      <c r="D774" s="434"/>
      <c r="E774" s="434"/>
      <c r="F774" s="465"/>
      <c r="G774" s="465"/>
      <c r="H774" s="200"/>
      <c r="I774" s="200"/>
    </row>
    <row r="775" spans="2:9" x14ac:dyDescent="0.3">
      <c r="B775" s="434"/>
      <c r="C775" s="434"/>
      <c r="D775" s="434"/>
      <c r="E775" s="434"/>
      <c r="F775" s="465"/>
      <c r="G775" s="465"/>
      <c r="H775" s="200"/>
      <c r="I775" s="200"/>
    </row>
    <row r="776" spans="2:9" x14ac:dyDescent="0.3">
      <c r="B776" s="434"/>
      <c r="C776" s="434"/>
      <c r="D776" s="434"/>
      <c r="E776" s="434"/>
      <c r="F776" s="465"/>
      <c r="G776" s="465"/>
      <c r="H776" s="200"/>
      <c r="I776" s="200"/>
    </row>
    <row r="777" spans="2:9" x14ac:dyDescent="0.3">
      <c r="B777" s="434"/>
      <c r="C777" s="434"/>
      <c r="D777" s="434"/>
      <c r="E777" s="434"/>
      <c r="F777" s="465"/>
      <c r="G777" s="465"/>
      <c r="H777" s="200"/>
      <c r="I777" s="200"/>
    </row>
    <row r="778" spans="2:9" x14ac:dyDescent="0.3">
      <c r="B778" s="434"/>
      <c r="C778" s="434"/>
      <c r="D778" s="434"/>
      <c r="E778" s="434"/>
      <c r="F778" s="465"/>
      <c r="G778" s="465"/>
      <c r="H778" s="200"/>
      <c r="I778" s="200"/>
    </row>
    <row r="779" spans="2:9" x14ac:dyDescent="0.3">
      <c r="B779" s="434"/>
      <c r="C779" s="434"/>
      <c r="D779" s="434"/>
      <c r="E779" s="434"/>
      <c r="F779" s="465"/>
      <c r="G779" s="465"/>
      <c r="H779" s="200"/>
      <c r="I779" s="200"/>
    </row>
    <row r="780" spans="2:9" x14ac:dyDescent="0.3">
      <c r="B780" s="434"/>
      <c r="C780" s="434"/>
      <c r="D780" s="434"/>
      <c r="E780" s="434"/>
      <c r="F780" s="465"/>
      <c r="G780" s="465"/>
      <c r="H780" s="200"/>
      <c r="I780" s="200"/>
    </row>
    <row r="781" spans="2:9" x14ac:dyDescent="0.3">
      <c r="B781" s="434"/>
      <c r="C781" s="434"/>
      <c r="D781" s="434"/>
      <c r="E781" s="434"/>
      <c r="F781" s="465"/>
      <c r="G781" s="465"/>
      <c r="H781" s="200"/>
      <c r="I781" s="200"/>
    </row>
    <row r="782" spans="2:9" x14ac:dyDescent="0.3">
      <c r="B782" s="434"/>
      <c r="C782" s="434"/>
      <c r="D782" s="434"/>
      <c r="E782" s="434"/>
      <c r="F782" s="465"/>
      <c r="G782" s="465"/>
      <c r="H782" s="200"/>
      <c r="I782" s="200"/>
    </row>
    <row r="783" spans="2:9" x14ac:dyDescent="0.3">
      <c r="B783" s="434"/>
      <c r="C783" s="434"/>
      <c r="D783" s="434"/>
      <c r="E783" s="434"/>
      <c r="F783" s="465"/>
      <c r="G783" s="465"/>
      <c r="H783" s="200"/>
      <c r="I783" s="200"/>
    </row>
    <row r="784" spans="2:9" x14ac:dyDescent="0.3">
      <c r="B784" s="434"/>
      <c r="C784" s="434"/>
      <c r="D784" s="434"/>
      <c r="E784" s="434"/>
      <c r="F784" s="465"/>
      <c r="G784" s="465"/>
      <c r="H784" s="200"/>
      <c r="I784" s="200"/>
    </row>
    <row r="785" spans="2:9" x14ac:dyDescent="0.3">
      <c r="B785" s="434"/>
      <c r="C785" s="434"/>
      <c r="D785" s="434"/>
      <c r="E785" s="434"/>
      <c r="F785" s="465"/>
      <c r="G785" s="465"/>
      <c r="H785" s="200"/>
      <c r="I785" s="200"/>
    </row>
    <row r="786" spans="2:9" x14ac:dyDescent="0.3">
      <c r="B786" s="434"/>
      <c r="C786" s="434"/>
      <c r="D786" s="434"/>
      <c r="E786" s="434"/>
      <c r="F786" s="465"/>
      <c r="G786" s="465"/>
      <c r="H786" s="200"/>
      <c r="I786" s="200"/>
    </row>
    <row r="787" spans="2:9" x14ac:dyDescent="0.3">
      <c r="B787" s="434"/>
      <c r="C787" s="434"/>
      <c r="D787" s="434"/>
      <c r="E787" s="434"/>
      <c r="F787" s="465"/>
      <c r="G787" s="465"/>
      <c r="H787" s="200"/>
      <c r="I787" s="200"/>
    </row>
    <row r="788" spans="2:9" x14ac:dyDescent="0.3">
      <c r="B788" s="434"/>
      <c r="C788" s="434"/>
      <c r="D788" s="434"/>
      <c r="E788" s="434"/>
      <c r="F788" s="465"/>
      <c r="G788" s="465"/>
      <c r="H788" s="200"/>
      <c r="I788" s="200"/>
    </row>
    <row r="789" spans="2:9" x14ac:dyDescent="0.3">
      <c r="B789" s="434"/>
      <c r="C789" s="434"/>
      <c r="D789" s="434"/>
      <c r="E789" s="434"/>
      <c r="F789" s="465"/>
      <c r="G789" s="465"/>
      <c r="H789" s="200"/>
      <c r="I789" s="200"/>
    </row>
    <row r="790" spans="2:9" x14ac:dyDescent="0.3">
      <c r="B790" s="434"/>
      <c r="C790" s="434"/>
      <c r="D790" s="434"/>
      <c r="E790" s="434"/>
      <c r="F790" s="465"/>
      <c r="G790" s="465"/>
      <c r="H790" s="200"/>
      <c r="I790" s="200"/>
    </row>
    <row r="791" spans="2:9" x14ac:dyDescent="0.3">
      <c r="B791" s="434"/>
      <c r="C791" s="434"/>
      <c r="D791" s="434"/>
      <c r="E791" s="434"/>
      <c r="F791" s="465"/>
      <c r="G791" s="465"/>
      <c r="H791" s="200"/>
      <c r="I791" s="200"/>
    </row>
    <row r="792" spans="2:9" x14ac:dyDescent="0.3">
      <c r="B792" s="434"/>
      <c r="C792" s="434"/>
      <c r="D792" s="434"/>
      <c r="E792" s="434"/>
      <c r="F792" s="465"/>
      <c r="G792" s="465"/>
      <c r="H792" s="200"/>
      <c r="I792" s="200"/>
    </row>
    <row r="793" spans="2:9" x14ac:dyDescent="0.3">
      <c r="B793" s="434"/>
      <c r="C793" s="434"/>
      <c r="D793" s="434"/>
      <c r="E793" s="434"/>
      <c r="F793" s="465"/>
      <c r="G793" s="465"/>
      <c r="H793" s="200"/>
      <c r="I793" s="200"/>
    </row>
    <row r="794" spans="2:9" x14ac:dyDescent="0.3">
      <c r="B794" s="434"/>
      <c r="C794" s="434"/>
      <c r="D794" s="434"/>
      <c r="E794" s="434"/>
      <c r="F794" s="465"/>
      <c r="G794" s="465"/>
      <c r="H794" s="200"/>
      <c r="I794" s="200"/>
    </row>
    <row r="795" spans="2:9" x14ac:dyDescent="0.3">
      <c r="B795" s="434"/>
      <c r="C795" s="434"/>
      <c r="D795" s="434"/>
      <c r="E795" s="434"/>
      <c r="F795" s="465"/>
      <c r="G795" s="465"/>
      <c r="H795" s="200"/>
      <c r="I795" s="200"/>
    </row>
    <row r="796" spans="2:9" x14ac:dyDescent="0.3">
      <c r="B796" s="434"/>
      <c r="C796" s="434"/>
      <c r="D796" s="434"/>
      <c r="E796" s="434"/>
      <c r="F796" s="465"/>
      <c r="G796" s="465"/>
      <c r="H796" s="200"/>
      <c r="I796" s="200"/>
    </row>
    <row r="797" spans="2:9" x14ac:dyDescent="0.3">
      <c r="B797" s="200" t="s">
        <v>351</v>
      </c>
      <c r="C797" s="200"/>
      <c r="D797" s="200"/>
      <c r="E797" s="200"/>
      <c r="F797" s="200"/>
      <c r="G797" s="200"/>
      <c r="H797" s="200"/>
      <c r="I797" s="200"/>
    </row>
    <row r="798" spans="2:9" x14ac:dyDescent="0.3">
      <c r="B798" s="200" t="s">
        <v>679</v>
      </c>
      <c r="C798" s="200"/>
      <c r="D798" s="200"/>
      <c r="E798" s="200"/>
      <c r="F798" s="200"/>
      <c r="G798" s="200"/>
      <c r="H798" s="200"/>
      <c r="I798" s="200"/>
    </row>
    <row r="799" spans="2:9" x14ac:dyDescent="0.3">
      <c r="B799" s="200"/>
      <c r="C799" s="51" t="s">
        <v>345</v>
      </c>
      <c r="D799" s="647"/>
      <c r="E799" s="647"/>
      <c r="F799" s="647"/>
      <c r="G799" s="647"/>
      <c r="H799" s="200"/>
      <c r="I799" s="200"/>
    </row>
    <row r="802" spans="2:9" ht="17.399999999999999" x14ac:dyDescent="0.3">
      <c r="B802" s="17" t="s">
        <v>349</v>
      </c>
      <c r="C802" s="200"/>
      <c r="D802" s="200"/>
      <c r="E802" s="200"/>
      <c r="F802" s="200"/>
      <c r="G802" s="200"/>
      <c r="H802" s="200"/>
      <c r="I802" s="200"/>
    </row>
    <row r="803" spans="2:9" x14ac:dyDescent="0.3">
      <c r="B803" s="463" t="str">
        <f>'Title Page'!$D$9</f>
        <v>Weber State University</v>
      </c>
      <c r="C803" s="463"/>
      <c r="D803" s="463"/>
      <c r="E803" s="463"/>
      <c r="F803" s="463"/>
      <c r="G803" s="463"/>
      <c r="H803" s="463"/>
      <c r="I803" s="200"/>
    </row>
    <row r="804" spans="2:9" x14ac:dyDescent="0.3">
      <c r="B804" s="200"/>
      <c r="C804" s="200"/>
      <c r="D804" s="200"/>
      <c r="E804" s="200"/>
      <c r="F804" s="200"/>
      <c r="G804" s="200"/>
      <c r="H804" s="200"/>
      <c r="I804" s="200"/>
    </row>
    <row r="805" spans="2:9" x14ac:dyDescent="0.3">
      <c r="B805" s="200"/>
      <c r="C805" s="200"/>
      <c r="D805" s="200"/>
      <c r="E805" s="200"/>
      <c r="F805" s="200"/>
      <c r="G805" s="200"/>
      <c r="H805" s="200"/>
      <c r="I805" s="200"/>
    </row>
    <row r="806" spans="2:9" x14ac:dyDescent="0.3">
      <c r="B806" s="201" t="s">
        <v>525</v>
      </c>
      <c r="C806" s="434"/>
      <c r="D806" s="434"/>
      <c r="E806" s="434"/>
      <c r="F806" s="434"/>
      <c r="G806" s="434"/>
      <c r="H806" s="434"/>
      <c r="I806" s="51" t="s">
        <v>546</v>
      </c>
    </row>
    <row r="807" spans="2:9" x14ac:dyDescent="0.3">
      <c r="B807" s="201" t="s">
        <v>29</v>
      </c>
      <c r="C807" s="434"/>
      <c r="D807" s="434"/>
      <c r="E807" s="434"/>
      <c r="F807" s="434"/>
      <c r="G807" s="434"/>
      <c r="H807" s="434"/>
      <c r="I807" s="200"/>
    </row>
    <row r="808" spans="2:9" x14ac:dyDescent="0.3">
      <c r="B808" s="201" t="s">
        <v>29</v>
      </c>
      <c r="C808" s="434"/>
      <c r="D808" s="434"/>
      <c r="E808" s="434"/>
      <c r="F808" s="434"/>
      <c r="G808" s="434"/>
      <c r="H808" s="434"/>
      <c r="I808" s="200"/>
    </row>
    <row r="809" spans="2:9" x14ac:dyDescent="0.3">
      <c r="B809" s="201" t="s">
        <v>320</v>
      </c>
      <c r="C809" s="442"/>
      <c r="D809" s="442"/>
      <c r="E809" s="442"/>
      <c r="F809" s="442"/>
      <c r="G809" s="200"/>
      <c r="H809" s="200"/>
      <c r="I809" s="200"/>
    </row>
    <row r="810" spans="2:9" x14ac:dyDescent="0.3">
      <c r="B810" s="201" t="s">
        <v>352</v>
      </c>
      <c r="C810" s="200"/>
      <c r="D810" s="195"/>
      <c r="E810" s="200"/>
      <c r="F810" s="200"/>
      <c r="G810" s="200"/>
      <c r="H810" s="200"/>
      <c r="I810" s="200"/>
    </row>
    <row r="811" spans="2:9" x14ac:dyDescent="0.3">
      <c r="B811" s="201" t="s">
        <v>321</v>
      </c>
      <c r="C811" s="200"/>
      <c r="D811" s="434"/>
      <c r="E811" s="434"/>
      <c r="F811" s="434"/>
      <c r="G811" s="434"/>
      <c r="H811" s="200"/>
      <c r="I811" s="200"/>
    </row>
    <row r="812" spans="2:9" x14ac:dyDescent="0.3">
      <c r="B812" s="201" t="s">
        <v>322</v>
      </c>
      <c r="C812" s="200"/>
      <c r="D812" s="200"/>
      <c r="E812" s="31"/>
      <c r="F812" s="208" t="str">
        <f>IF(E812="", " &lt;=== Select from drop down list","")</f>
        <v xml:space="preserve"> &lt;=== Select from drop down list</v>
      </c>
      <c r="G812" s="200"/>
      <c r="H812" s="200"/>
      <c r="I812" s="200"/>
    </row>
    <row r="813" spans="2:9" x14ac:dyDescent="0.3">
      <c r="B813" s="211" t="str">
        <f>IF(E812="No", "There must be a signed agreement!","")</f>
        <v/>
      </c>
      <c r="C813" s="204"/>
      <c r="D813" s="200"/>
      <c r="E813" s="200"/>
      <c r="F813" s="200"/>
      <c r="G813" s="200"/>
      <c r="H813" s="200"/>
      <c r="I813" s="200"/>
    </row>
    <row r="814" spans="2:9" x14ac:dyDescent="0.3">
      <c r="B814" s="201"/>
      <c r="C814" s="200"/>
      <c r="D814" s="200"/>
      <c r="E814" s="200"/>
      <c r="F814" s="200"/>
      <c r="G814" s="200"/>
      <c r="H814" s="200"/>
      <c r="I814" s="200"/>
    </row>
    <row r="815" spans="2:9" x14ac:dyDescent="0.3">
      <c r="B815" s="199" t="s">
        <v>343</v>
      </c>
      <c r="C815" s="200"/>
      <c r="D815" s="200"/>
      <c r="E815" s="200"/>
      <c r="F815" s="200"/>
      <c r="G815" s="200"/>
      <c r="H815" s="200"/>
      <c r="I815" s="200"/>
    </row>
    <row r="816" spans="2:9" x14ac:dyDescent="0.3">
      <c r="B816" s="200"/>
      <c r="C816" s="200"/>
      <c r="D816" s="200"/>
      <c r="E816" s="200"/>
      <c r="F816" s="200"/>
      <c r="G816" s="200"/>
      <c r="H816" s="200"/>
      <c r="I816" s="200"/>
    </row>
    <row r="817" spans="2:9" x14ac:dyDescent="0.3">
      <c r="B817" s="644" t="s">
        <v>392</v>
      </c>
      <c r="C817" s="644"/>
      <c r="D817" s="644"/>
      <c r="E817" s="644"/>
      <c r="F817" s="644"/>
      <c r="G817" s="31"/>
      <c r="H817" s="208" t="str">
        <f>IF(G817="", " &lt;=== Select from drop down list","")</f>
        <v xml:space="preserve"> &lt;=== Select from drop down list</v>
      </c>
      <c r="I817" s="200"/>
    </row>
    <row r="818" spans="2:9" s="236" customFormat="1" x14ac:dyDescent="0.3">
      <c r="B818" s="243"/>
      <c r="C818" s="243"/>
      <c r="D818" s="243"/>
      <c r="E818" s="243"/>
      <c r="F818" s="243"/>
      <c r="H818" s="238"/>
    </row>
    <row r="819" spans="2:9" s="236" customFormat="1" ht="15" customHeight="1" x14ac:dyDescent="0.3">
      <c r="B819" s="640" t="s">
        <v>612</v>
      </c>
      <c r="C819" s="641"/>
      <c r="D819" s="641"/>
      <c r="E819" s="641"/>
      <c r="F819" s="642"/>
      <c r="G819" s="235"/>
      <c r="H819" s="238"/>
    </row>
    <row r="820" spans="2:9" s="236" customFormat="1" x14ac:dyDescent="0.3"/>
    <row r="821" spans="2:9" s="236" customFormat="1" ht="39.9" customHeight="1" x14ac:dyDescent="0.3">
      <c r="B821" s="632" t="s">
        <v>337</v>
      </c>
      <c r="C821" s="632"/>
      <c r="D821" s="632"/>
      <c r="E821" s="632" t="s">
        <v>613</v>
      </c>
      <c r="F821" s="632"/>
    </row>
    <row r="822" spans="2:9" x14ac:dyDescent="0.3">
      <c r="B822" s="644" t="s">
        <v>338</v>
      </c>
      <c r="C822" s="644"/>
      <c r="D822" s="644"/>
      <c r="E822" s="643"/>
      <c r="F822" s="643"/>
      <c r="G822" s="200"/>
      <c r="H822" s="200"/>
      <c r="I822" s="200"/>
    </row>
    <row r="823" spans="2:9" x14ac:dyDescent="0.3">
      <c r="B823" s="644" t="s">
        <v>393</v>
      </c>
      <c r="C823" s="644"/>
      <c r="D823" s="644"/>
      <c r="E823" s="643"/>
      <c r="F823" s="643"/>
      <c r="G823" s="200"/>
      <c r="H823" s="200"/>
      <c r="I823" s="200"/>
    </row>
    <row r="824" spans="2:9" x14ac:dyDescent="0.3">
      <c r="B824" s="644" t="s">
        <v>339</v>
      </c>
      <c r="C824" s="644"/>
      <c r="D824" s="644"/>
      <c r="E824" s="643"/>
      <c r="F824" s="643"/>
      <c r="G824" s="200"/>
      <c r="H824" s="200"/>
      <c r="I824" s="200"/>
    </row>
    <row r="825" spans="2:9" x14ac:dyDescent="0.3">
      <c r="B825" s="644" t="s">
        <v>340</v>
      </c>
      <c r="C825" s="644"/>
      <c r="D825" s="644"/>
      <c r="E825" s="643"/>
      <c r="F825" s="643"/>
      <c r="G825" s="200"/>
      <c r="H825" s="200"/>
      <c r="I825" s="200"/>
    </row>
    <row r="826" spans="2:9" x14ac:dyDescent="0.3">
      <c r="B826" s="646" t="s">
        <v>341</v>
      </c>
      <c r="C826" s="646"/>
      <c r="D826" s="646"/>
      <c r="E826" s="643"/>
      <c r="F826" s="643"/>
      <c r="G826" s="200"/>
      <c r="H826" s="200"/>
      <c r="I826" s="200"/>
    </row>
    <row r="827" spans="2:9" x14ac:dyDescent="0.3">
      <c r="B827" s="645"/>
      <c r="C827" s="645"/>
      <c r="D827" s="645"/>
      <c r="E827" s="643"/>
      <c r="F827" s="643"/>
      <c r="G827" s="200"/>
      <c r="H827" s="200"/>
      <c r="I827" s="200"/>
    </row>
    <row r="828" spans="2:9" x14ac:dyDescent="0.3">
      <c r="B828" s="645"/>
      <c r="C828" s="645"/>
      <c r="D828" s="645"/>
      <c r="E828" s="643"/>
      <c r="F828" s="643"/>
      <c r="G828" s="200"/>
      <c r="H828" s="200"/>
      <c r="I828" s="200"/>
    </row>
    <row r="829" spans="2:9" x14ac:dyDescent="0.3">
      <c r="B829" s="645"/>
      <c r="C829" s="645"/>
      <c r="D829" s="645"/>
      <c r="E829" s="643"/>
      <c r="F829" s="643"/>
      <c r="G829" s="200"/>
      <c r="H829" s="200"/>
      <c r="I829" s="200"/>
    </row>
    <row r="830" spans="2:9" x14ac:dyDescent="0.3">
      <c r="B830" s="200"/>
      <c r="C830" s="200"/>
      <c r="D830" s="200"/>
      <c r="E830" s="200"/>
      <c r="F830" s="200"/>
      <c r="G830" s="200"/>
      <c r="H830" s="200"/>
      <c r="I830" s="200"/>
    </row>
    <row r="831" spans="2:9" x14ac:dyDescent="0.3">
      <c r="B831" s="644" t="s">
        <v>342</v>
      </c>
      <c r="C831" s="644"/>
      <c r="D831" s="644"/>
      <c r="E831" s="108"/>
      <c r="F831" s="200"/>
      <c r="G831" s="200"/>
      <c r="H831" s="200"/>
      <c r="I831" s="200"/>
    </row>
    <row r="832" spans="2:9" x14ac:dyDescent="0.3">
      <c r="B832" s="644" t="s">
        <v>336</v>
      </c>
      <c r="C832" s="644"/>
      <c r="D832" s="644"/>
      <c r="E832" s="108"/>
      <c r="F832" s="200"/>
      <c r="G832" s="200"/>
      <c r="H832" s="200"/>
      <c r="I832" s="200"/>
    </row>
    <row r="833" spans="2:9" x14ac:dyDescent="0.3">
      <c r="B833" s="644" t="s">
        <v>334</v>
      </c>
      <c r="C833" s="644"/>
      <c r="D833" s="644"/>
      <c r="E833" s="108"/>
      <c r="F833" s="200"/>
      <c r="G833" s="200"/>
      <c r="H833" s="200"/>
      <c r="I833" s="200"/>
    </row>
    <row r="834" spans="2:9" x14ac:dyDescent="0.3">
      <c r="B834" s="200"/>
      <c r="C834" s="200"/>
      <c r="D834" s="200"/>
      <c r="E834" s="200"/>
      <c r="F834" s="200"/>
      <c r="G834" s="200"/>
      <c r="H834" s="200"/>
      <c r="I834" s="200"/>
    </row>
    <row r="835" spans="2:9" x14ac:dyDescent="0.3">
      <c r="B835" s="648" t="s">
        <v>348</v>
      </c>
      <c r="C835" s="648"/>
      <c r="D835" s="648"/>
      <c r="E835" s="648"/>
      <c r="F835" s="648"/>
      <c r="G835" s="648"/>
      <c r="H835" s="648"/>
      <c r="I835" s="648"/>
    </row>
    <row r="836" spans="2:9" x14ac:dyDescent="0.3">
      <c r="B836" s="208" t="s">
        <v>347</v>
      </c>
      <c r="C836" s="208"/>
      <c r="D836" s="208"/>
      <c r="E836" s="208"/>
      <c r="F836" s="208"/>
      <c r="G836" s="208"/>
      <c r="H836" s="208"/>
      <c r="I836" s="208"/>
    </row>
    <row r="837" spans="2:9" ht="43.2" customHeight="1" x14ac:dyDescent="0.3">
      <c r="B837" s="549" t="s">
        <v>344</v>
      </c>
      <c r="C837" s="549"/>
      <c r="D837" s="549"/>
      <c r="E837" s="549"/>
      <c r="F837" s="627" t="s">
        <v>346</v>
      </c>
      <c r="G837" s="627"/>
      <c r="H837" s="200"/>
      <c r="I837" s="200"/>
    </row>
    <row r="838" spans="2:9" x14ac:dyDescent="0.3">
      <c r="B838" s="434"/>
      <c r="C838" s="434"/>
      <c r="D838" s="434"/>
      <c r="E838" s="434"/>
      <c r="F838" s="465"/>
      <c r="G838" s="465"/>
      <c r="H838" s="200"/>
      <c r="I838" s="200"/>
    </row>
    <row r="839" spans="2:9" x14ac:dyDescent="0.3">
      <c r="B839" s="434"/>
      <c r="C839" s="434"/>
      <c r="D839" s="434"/>
      <c r="E839" s="434"/>
      <c r="F839" s="465"/>
      <c r="G839" s="465"/>
      <c r="H839" s="200"/>
      <c r="I839" s="200"/>
    </row>
    <row r="840" spans="2:9" x14ac:dyDescent="0.3">
      <c r="B840" s="434"/>
      <c r="C840" s="434"/>
      <c r="D840" s="434"/>
      <c r="E840" s="434"/>
      <c r="F840" s="465"/>
      <c r="G840" s="465"/>
      <c r="H840" s="200"/>
      <c r="I840" s="200"/>
    </row>
    <row r="841" spans="2:9" x14ac:dyDescent="0.3">
      <c r="B841" s="434"/>
      <c r="C841" s="434"/>
      <c r="D841" s="434"/>
      <c r="E841" s="434"/>
      <c r="F841" s="465"/>
      <c r="G841" s="465"/>
      <c r="H841" s="200"/>
      <c r="I841" s="200"/>
    </row>
    <row r="842" spans="2:9" x14ac:dyDescent="0.3">
      <c r="B842" s="434"/>
      <c r="C842" s="434"/>
      <c r="D842" s="434"/>
      <c r="E842" s="434"/>
      <c r="F842" s="465"/>
      <c r="G842" s="465"/>
      <c r="H842" s="200"/>
      <c r="I842" s="200"/>
    </row>
    <row r="843" spans="2:9" x14ac:dyDescent="0.3">
      <c r="B843" s="434"/>
      <c r="C843" s="434"/>
      <c r="D843" s="434"/>
      <c r="E843" s="434"/>
      <c r="F843" s="465"/>
      <c r="G843" s="465"/>
      <c r="H843" s="200"/>
      <c r="I843" s="200"/>
    </row>
    <row r="844" spans="2:9" x14ac:dyDescent="0.3">
      <c r="B844" s="434"/>
      <c r="C844" s="434"/>
      <c r="D844" s="434"/>
      <c r="E844" s="434"/>
      <c r="F844" s="465"/>
      <c r="G844" s="465"/>
      <c r="H844" s="200"/>
      <c r="I844" s="200"/>
    </row>
    <row r="845" spans="2:9" x14ac:dyDescent="0.3">
      <c r="B845" s="434"/>
      <c r="C845" s="434"/>
      <c r="D845" s="434"/>
      <c r="E845" s="434"/>
      <c r="F845" s="465"/>
      <c r="G845" s="465"/>
      <c r="H845" s="200"/>
      <c r="I845" s="200"/>
    </row>
    <row r="846" spans="2:9" x14ac:dyDescent="0.3">
      <c r="B846" s="434"/>
      <c r="C846" s="434"/>
      <c r="D846" s="434"/>
      <c r="E846" s="434"/>
      <c r="F846" s="465"/>
      <c r="G846" s="465"/>
      <c r="H846" s="200"/>
      <c r="I846" s="200"/>
    </row>
    <row r="847" spans="2:9" x14ac:dyDescent="0.3">
      <c r="B847" s="434"/>
      <c r="C847" s="434"/>
      <c r="D847" s="434"/>
      <c r="E847" s="434"/>
      <c r="F847" s="465"/>
      <c r="G847" s="465"/>
      <c r="H847" s="200"/>
      <c r="I847" s="200"/>
    </row>
    <row r="848" spans="2:9" x14ac:dyDescent="0.3">
      <c r="B848" s="434"/>
      <c r="C848" s="434"/>
      <c r="D848" s="434"/>
      <c r="E848" s="434"/>
      <c r="F848" s="465"/>
      <c r="G848" s="465"/>
      <c r="H848" s="200"/>
      <c r="I848" s="200"/>
    </row>
    <row r="849" spans="2:9" x14ac:dyDescent="0.3">
      <c r="B849" s="434"/>
      <c r="C849" s="434"/>
      <c r="D849" s="434"/>
      <c r="E849" s="434"/>
      <c r="F849" s="465"/>
      <c r="G849" s="465"/>
      <c r="H849" s="200"/>
      <c r="I849" s="200"/>
    </row>
    <row r="850" spans="2:9" x14ac:dyDescent="0.3">
      <c r="B850" s="434"/>
      <c r="C850" s="434"/>
      <c r="D850" s="434"/>
      <c r="E850" s="434"/>
      <c r="F850" s="465"/>
      <c r="G850" s="465"/>
      <c r="H850" s="200"/>
      <c r="I850" s="200"/>
    </row>
    <row r="851" spans="2:9" x14ac:dyDescent="0.3">
      <c r="B851" s="434"/>
      <c r="C851" s="434"/>
      <c r="D851" s="434"/>
      <c r="E851" s="434"/>
      <c r="F851" s="465"/>
      <c r="G851" s="465"/>
      <c r="H851" s="200"/>
      <c r="I851" s="200"/>
    </row>
    <row r="852" spans="2:9" x14ac:dyDescent="0.3">
      <c r="B852" s="434"/>
      <c r="C852" s="434"/>
      <c r="D852" s="434"/>
      <c r="E852" s="434"/>
      <c r="F852" s="465"/>
      <c r="G852" s="465"/>
      <c r="H852" s="200"/>
      <c r="I852" s="200"/>
    </row>
    <row r="853" spans="2:9" x14ac:dyDescent="0.3">
      <c r="B853" s="434"/>
      <c r="C853" s="434"/>
      <c r="D853" s="434"/>
      <c r="E853" s="434"/>
      <c r="F853" s="465"/>
      <c r="G853" s="465"/>
      <c r="H853" s="200"/>
      <c r="I853" s="200"/>
    </row>
    <row r="854" spans="2:9" x14ac:dyDescent="0.3">
      <c r="B854" s="434"/>
      <c r="C854" s="434"/>
      <c r="D854" s="434"/>
      <c r="E854" s="434"/>
      <c r="F854" s="465"/>
      <c r="G854" s="465"/>
      <c r="H854" s="200"/>
      <c r="I854" s="200"/>
    </row>
    <row r="855" spans="2:9" x14ac:dyDescent="0.3">
      <c r="B855" s="434"/>
      <c r="C855" s="434"/>
      <c r="D855" s="434"/>
      <c r="E855" s="434"/>
      <c r="F855" s="465"/>
      <c r="G855" s="465"/>
      <c r="H855" s="200"/>
      <c r="I855" s="200"/>
    </row>
    <row r="856" spans="2:9" x14ac:dyDescent="0.3">
      <c r="B856" s="434"/>
      <c r="C856" s="434"/>
      <c r="D856" s="434"/>
      <c r="E856" s="434"/>
      <c r="F856" s="465"/>
      <c r="G856" s="465"/>
      <c r="H856" s="200"/>
      <c r="I856" s="200"/>
    </row>
    <row r="857" spans="2:9" x14ac:dyDescent="0.3">
      <c r="B857" s="434"/>
      <c r="C857" s="434"/>
      <c r="D857" s="434"/>
      <c r="E857" s="434"/>
      <c r="F857" s="465"/>
      <c r="G857" s="465"/>
      <c r="H857" s="200"/>
      <c r="I857" s="200"/>
    </row>
    <row r="858" spans="2:9" x14ac:dyDescent="0.3">
      <c r="B858" s="434"/>
      <c r="C858" s="434"/>
      <c r="D858" s="434"/>
      <c r="E858" s="434"/>
      <c r="F858" s="465"/>
      <c r="G858" s="465"/>
      <c r="H858" s="200"/>
      <c r="I858" s="200"/>
    </row>
    <row r="859" spans="2:9" x14ac:dyDescent="0.3">
      <c r="B859" s="434"/>
      <c r="C859" s="434"/>
      <c r="D859" s="434"/>
      <c r="E859" s="434"/>
      <c r="F859" s="465"/>
      <c r="G859" s="465"/>
      <c r="H859" s="200"/>
      <c r="I859" s="200"/>
    </row>
    <row r="860" spans="2:9" x14ac:dyDescent="0.3">
      <c r="B860" s="434"/>
      <c r="C860" s="434"/>
      <c r="D860" s="434"/>
      <c r="E860" s="434"/>
      <c r="F860" s="465"/>
      <c r="G860" s="465"/>
      <c r="H860" s="200"/>
      <c r="I860" s="200"/>
    </row>
    <row r="861" spans="2:9" x14ac:dyDescent="0.3">
      <c r="B861" s="434"/>
      <c r="C861" s="434"/>
      <c r="D861" s="434"/>
      <c r="E861" s="434"/>
      <c r="F861" s="465"/>
      <c r="G861" s="465"/>
      <c r="H861" s="200"/>
      <c r="I861" s="200"/>
    </row>
    <row r="862" spans="2:9" x14ac:dyDescent="0.3">
      <c r="B862" s="434"/>
      <c r="C862" s="434"/>
      <c r="D862" s="434"/>
      <c r="E862" s="434"/>
      <c r="F862" s="465"/>
      <c r="G862" s="465"/>
      <c r="H862" s="200"/>
      <c r="I862" s="200"/>
    </row>
    <row r="863" spans="2:9" x14ac:dyDescent="0.3">
      <c r="B863" s="200" t="s">
        <v>351</v>
      </c>
      <c r="C863" s="200"/>
      <c r="D863" s="200"/>
      <c r="E863" s="200"/>
      <c r="F863" s="200"/>
      <c r="G863" s="200"/>
      <c r="H863" s="200"/>
      <c r="I863" s="200"/>
    </row>
    <row r="864" spans="2:9" x14ac:dyDescent="0.3">
      <c r="B864" s="200" t="s">
        <v>679</v>
      </c>
      <c r="C864" s="200"/>
      <c r="D864" s="200"/>
      <c r="E864" s="200"/>
      <c r="F864" s="200"/>
      <c r="G864" s="200"/>
      <c r="H864" s="200"/>
      <c r="I864" s="200"/>
    </row>
    <row r="865" spans="2:9" x14ac:dyDescent="0.3">
      <c r="B865" s="200"/>
      <c r="C865" s="51" t="s">
        <v>345</v>
      </c>
      <c r="D865" s="647"/>
      <c r="E865" s="647"/>
      <c r="F865" s="647"/>
      <c r="G865" s="647"/>
      <c r="H865" s="200"/>
      <c r="I865" s="200"/>
    </row>
    <row r="868" spans="2:9" ht="17.399999999999999" x14ac:dyDescent="0.3">
      <c r="B868" s="17" t="s">
        <v>349</v>
      </c>
      <c r="C868" s="200"/>
      <c r="D868" s="200"/>
      <c r="E868" s="200"/>
      <c r="F868" s="200"/>
      <c r="G868" s="200"/>
      <c r="H868" s="200"/>
      <c r="I868" s="200"/>
    </row>
    <row r="869" spans="2:9" x14ac:dyDescent="0.3">
      <c r="B869" s="463" t="str">
        <f>'Title Page'!$D$9</f>
        <v>Weber State University</v>
      </c>
      <c r="C869" s="463"/>
      <c r="D869" s="463"/>
      <c r="E869" s="463"/>
      <c r="F869" s="463"/>
      <c r="G869" s="463"/>
      <c r="H869" s="463"/>
      <c r="I869" s="200"/>
    </row>
    <row r="870" spans="2:9" x14ac:dyDescent="0.3">
      <c r="B870" s="200"/>
      <c r="C870" s="200"/>
      <c r="D870" s="200"/>
      <c r="E870" s="200"/>
      <c r="F870" s="200"/>
      <c r="G870" s="200"/>
      <c r="H870" s="200"/>
      <c r="I870" s="200"/>
    </row>
    <row r="871" spans="2:9" x14ac:dyDescent="0.3">
      <c r="B871" s="200"/>
      <c r="C871" s="200"/>
      <c r="D871" s="200"/>
      <c r="E871" s="200"/>
      <c r="F871" s="200"/>
      <c r="G871" s="200"/>
      <c r="H871" s="200"/>
      <c r="I871" s="200"/>
    </row>
    <row r="872" spans="2:9" x14ac:dyDescent="0.3">
      <c r="B872" s="201" t="s">
        <v>525</v>
      </c>
      <c r="C872" s="434"/>
      <c r="D872" s="434"/>
      <c r="E872" s="434"/>
      <c r="F872" s="434"/>
      <c r="G872" s="434"/>
      <c r="H872" s="434"/>
      <c r="I872" s="51" t="s">
        <v>545</v>
      </c>
    </row>
    <row r="873" spans="2:9" x14ac:dyDescent="0.3">
      <c r="B873" s="201" t="s">
        <v>29</v>
      </c>
      <c r="C873" s="434"/>
      <c r="D873" s="434"/>
      <c r="E873" s="434"/>
      <c r="F873" s="434"/>
      <c r="G873" s="434"/>
      <c r="H873" s="434"/>
      <c r="I873" s="200"/>
    </row>
    <row r="874" spans="2:9" x14ac:dyDescent="0.3">
      <c r="B874" s="201" t="s">
        <v>29</v>
      </c>
      <c r="C874" s="434"/>
      <c r="D874" s="434"/>
      <c r="E874" s="434"/>
      <c r="F874" s="434"/>
      <c r="G874" s="434"/>
      <c r="H874" s="434"/>
      <c r="I874" s="200"/>
    </row>
    <row r="875" spans="2:9" x14ac:dyDescent="0.3">
      <c r="B875" s="201" t="s">
        <v>320</v>
      </c>
      <c r="C875" s="442"/>
      <c r="D875" s="442"/>
      <c r="E875" s="442"/>
      <c r="F875" s="442"/>
      <c r="G875" s="200"/>
      <c r="H875" s="200"/>
      <c r="I875" s="200"/>
    </row>
    <row r="876" spans="2:9" x14ac:dyDescent="0.3">
      <c r="B876" s="201" t="s">
        <v>352</v>
      </c>
      <c r="C876" s="200"/>
      <c r="D876" s="195"/>
      <c r="E876" s="200"/>
      <c r="F876" s="200"/>
      <c r="G876" s="200"/>
      <c r="H876" s="200"/>
      <c r="I876" s="200"/>
    </row>
    <row r="877" spans="2:9" x14ac:dyDescent="0.3">
      <c r="B877" s="201" t="s">
        <v>321</v>
      </c>
      <c r="C877" s="200"/>
      <c r="D877" s="434"/>
      <c r="E877" s="434"/>
      <c r="F877" s="434"/>
      <c r="G877" s="434"/>
      <c r="H877" s="200"/>
      <c r="I877" s="200"/>
    </row>
    <row r="878" spans="2:9" x14ac:dyDescent="0.3">
      <c r="B878" s="201" t="s">
        <v>322</v>
      </c>
      <c r="C878" s="200"/>
      <c r="D878" s="200"/>
      <c r="E878" s="31"/>
      <c r="F878" s="208" t="str">
        <f>IF(E878="", " &lt;=== Select from drop down list","")</f>
        <v xml:space="preserve"> &lt;=== Select from drop down list</v>
      </c>
      <c r="G878" s="200"/>
      <c r="H878" s="200"/>
      <c r="I878" s="200"/>
    </row>
    <row r="879" spans="2:9" x14ac:dyDescent="0.3">
      <c r="B879" s="211" t="str">
        <f>IF(E878="No", "There must be a signed agreement!","")</f>
        <v/>
      </c>
      <c r="C879" s="204"/>
      <c r="D879" s="200"/>
      <c r="E879" s="200"/>
      <c r="F879" s="200"/>
      <c r="G879" s="200"/>
      <c r="H879" s="200"/>
      <c r="I879" s="200"/>
    </row>
    <row r="880" spans="2:9" x14ac:dyDescent="0.3">
      <c r="B880" s="201"/>
      <c r="C880" s="200"/>
      <c r="D880" s="200"/>
      <c r="E880" s="200"/>
      <c r="F880" s="200"/>
      <c r="G880" s="200"/>
      <c r="H880" s="200"/>
      <c r="I880" s="200"/>
    </row>
    <row r="881" spans="2:9" x14ac:dyDescent="0.3">
      <c r="B881" s="199" t="s">
        <v>343</v>
      </c>
      <c r="C881" s="200"/>
      <c r="D881" s="200"/>
      <c r="E881" s="200"/>
      <c r="F881" s="200"/>
      <c r="G881" s="200"/>
      <c r="H881" s="200"/>
      <c r="I881" s="200"/>
    </row>
    <row r="882" spans="2:9" x14ac:dyDescent="0.3">
      <c r="B882" s="200"/>
      <c r="C882" s="200"/>
      <c r="D882" s="200"/>
      <c r="E882" s="200"/>
      <c r="F882" s="200"/>
      <c r="G882" s="200"/>
      <c r="H882" s="200"/>
      <c r="I882" s="200"/>
    </row>
    <row r="883" spans="2:9" x14ac:dyDescent="0.3">
      <c r="B883" s="644" t="s">
        <v>392</v>
      </c>
      <c r="C883" s="644"/>
      <c r="D883" s="644"/>
      <c r="E883" s="644"/>
      <c r="F883" s="644"/>
      <c r="G883" s="31"/>
      <c r="H883" s="208" t="str">
        <f>IF(G883="", " &lt;=== Select from drop down list","")</f>
        <v xml:space="preserve"> &lt;=== Select from drop down list</v>
      </c>
      <c r="I883" s="200"/>
    </row>
    <row r="884" spans="2:9" s="236" customFormat="1" x14ac:dyDescent="0.3">
      <c r="B884" s="243"/>
      <c r="C884" s="243"/>
      <c r="D884" s="243"/>
      <c r="E884" s="243"/>
      <c r="F884" s="243"/>
      <c r="H884" s="238"/>
    </row>
    <row r="885" spans="2:9" s="236" customFormat="1" ht="15" customHeight="1" x14ac:dyDescent="0.3">
      <c r="B885" s="640" t="s">
        <v>612</v>
      </c>
      <c r="C885" s="641"/>
      <c r="D885" s="641"/>
      <c r="E885" s="641"/>
      <c r="F885" s="642"/>
      <c r="G885" s="235"/>
      <c r="H885" s="238"/>
    </row>
    <row r="886" spans="2:9" s="236" customFormat="1" x14ac:dyDescent="0.3"/>
    <row r="887" spans="2:9" s="236" customFormat="1" ht="39.9" customHeight="1" x14ac:dyDescent="0.3">
      <c r="B887" s="632" t="s">
        <v>337</v>
      </c>
      <c r="C887" s="632"/>
      <c r="D887" s="632"/>
      <c r="E887" s="632" t="s">
        <v>613</v>
      </c>
      <c r="F887" s="632"/>
    </row>
    <row r="888" spans="2:9" x14ac:dyDescent="0.3">
      <c r="B888" s="644" t="s">
        <v>338</v>
      </c>
      <c r="C888" s="644"/>
      <c r="D888" s="644"/>
      <c r="E888" s="643"/>
      <c r="F888" s="643"/>
      <c r="G888" s="200"/>
      <c r="H888" s="200"/>
      <c r="I888" s="200"/>
    </row>
    <row r="889" spans="2:9" x14ac:dyDescent="0.3">
      <c r="B889" s="644" t="s">
        <v>393</v>
      </c>
      <c r="C889" s="644"/>
      <c r="D889" s="644"/>
      <c r="E889" s="643"/>
      <c r="F889" s="643"/>
      <c r="G889" s="200"/>
      <c r="H889" s="200"/>
      <c r="I889" s="200"/>
    </row>
    <row r="890" spans="2:9" x14ac:dyDescent="0.3">
      <c r="B890" s="644" t="s">
        <v>339</v>
      </c>
      <c r="C890" s="644"/>
      <c r="D890" s="644"/>
      <c r="E890" s="643"/>
      <c r="F890" s="643"/>
      <c r="G890" s="200"/>
      <c r="H890" s="200"/>
      <c r="I890" s="200"/>
    </row>
    <row r="891" spans="2:9" x14ac:dyDescent="0.3">
      <c r="B891" s="644" t="s">
        <v>340</v>
      </c>
      <c r="C891" s="644"/>
      <c r="D891" s="644"/>
      <c r="E891" s="643"/>
      <c r="F891" s="643"/>
      <c r="G891" s="200"/>
      <c r="H891" s="200"/>
      <c r="I891" s="200"/>
    </row>
    <row r="892" spans="2:9" x14ac:dyDescent="0.3">
      <c r="B892" s="646" t="s">
        <v>341</v>
      </c>
      <c r="C892" s="646"/>
      <c r="D892" s="646"/>
      <c r="E892" s="643"/>
      <c r="F892" s="643"/>
      <c r="G892" s="200"/>
      <c r="H892" s="200"/>
      <c r="I892" s="200"/>
    </row>
    <row r="893" spans="2:9" x14ac:dyDescent="0.3">
      <c r="B893" s="645"/>
      <c r="C893" s="645"/>
      <c r="D893" s="645"/>
      <c r="E893" s="643"/>
      <c r="F893" s="643"/>
      <c r="G893" s="200"/>
      <c r="H893" s="200"/>
      <c r="I893" s="200"/>
    </row>
    <row r="894" spans="2:9" x14ac:dyDescent="0.3">
      <c r="B894" s="645"/>
      <c r="C894" s="645"/>
      <c r="D894" s="645"/>
      <c r="E894" s="643"/>
      <c r="F894" s="643"/>
      <c r="G894" s="200"/>
      <c r="H894" s="200"/>
      <c r="I894" s="200"/>
    </row>
    <row r="895" spans="2:9" x14ac:dyDescent="0.3">
      <c r="B895" s="645"/>
      <c r="C895" s="645"/>
      <c r="D895" s="645"/>
      <c r="E895" s="643"/>
      <c r="F895" s="643"/>
      <c r="G895" s="200"/>
      <c r="H895" s="200"/>
      <c r="I895" s="200"/>
    </row>
    <row r="896" spans="2:9" x14ac:dyDescent="0.3">
      <c r="B896" s="200"/>
      <c r="C896" s="200"/>
      <c r="D896" s="200"/>
      <c r="E896" s="200"/>
      <c r="F896" s="200"/>
      <c r="G896" s="200"/>
      <c r="H896" s="200"/>
      <c r="I896" s="200"/>
    </row>
    <row r="897" spans="2:9" x14ac:dyDescent="0.3">
      <c r="B897" s="644" t="s">
        <v>342</v>
      </c>
      <c r="C897" s="644"/>
      <c r="D897" s="644"/>
      <c r="E897" s="108"/>
      <c r="F897" s="200"/>
      <c r="G897" s="200"/>
      <c r="H897" s="200"/>
      <c r="I897" s="200"/>
    </row>
    <row r="898" spans="2:9" x14ac:dyDescent="0.3">
      <c r="B898" s="644" t="s">
        <v>336</v>
      </c>
      <c r="C898" s="644"/>
      <c r="D898" s="644"/>
      <c r="E898" s="108"/>
      <c r="F898" s="200"/>
      <c r="G898" s="200"/>
      <c r="H898" s="200"/>
      <c r="I898" s="200"/>
    </row>
    <row r="899" spans="2:9" x14ac:dyDescent="0.3">
      <c r="B899" s="644" t="s">
        <v>334</v>
      </c>
      <c r="C899" s="644"/>
      <c r="D899" s="644"/>
      <c r="E899" s="108"/>
      <c r="F899" s="200"/>
      <c r="G899" s="200"/>
      <c r="H899" s="200"/>
      <c r="I899" s="200"/>
    </row>
    <row r="900" spans="2:9" x14ac:dyDescent="0.3">
      <c r="B900" s="200"/>
      <c r="C900" s="200"/>
      <c r="D900" s="200"/>
      <c r="E900" s="200"/>
      <c r="F900" s="200"/>
      <c r="G900" s="200"/>
      <c r="H900" s="200"/>
      <c r="I900" s="200"/>
    </row>
    <row r="901" spans="2:9" x14ac:dyDescent="0.3">
      <c r="B901" s="648" t="s">
        <v>348</v>
      </c>
      <c r="C901" s="648"/>
      <c r="D901" s="648"/>
      <c r="E901" s="648"/>
      <c r="F901" s="648"/>
      <c r="G901" s="648"/>
      <c r="H901" s="648"/>
      <c r="I901" s="648"/>
    </row>
    <row r="902" spans="2:9" x14ac:dyDescent="0.3">
      <c r="B902" s="208" t="s">
        <v>347</v>
      </c>
      <c r="C902" s="208"/>
      <c r="D902" s="208"/>
      <c r="E902" s="208"/>
      <c r="F902" s="208"/>
      <c r="G902" s="208"/>
      <c r="H902" s="208"/>
      <c r="I902" s="208"/>
    </row>
    <row r="903" spans="2:9" ht="43.2" customHeight="1" x14ac:dyDescent="0.3">
      <c r="B903" s="549" t="s">
        <v>344</v>
      </c>
      <c r="C903" s="549"/>
      <c r="D903" s="549"/>
      <c r="E903" s="549"/>
      <c r="F903" s="627" t="s">
        <v>346</v>
      </c>
      <c r="G903" s="627"/>
      <c r="H903" s="200"/>
      <c r="I903" s="200"/>
    </row>
    <row r="904" spans="2:9" x14ac:dyDescent="0.3">
      <c r="B904" s="434"/>
      <c r="C904" s="434"/>
      <c r="D904" s="434"/>
      <c r="E904" s="434"/>
      <c r="F904" s="465"/>
      <c r="G904" s="465"/>
      <c r="H904" s="200"/>
      <c r="I904" s="200"/>
    </row>
    <row r="905" spans="2:9" x14ac:dyDescent="0.3">
      <c r="B905" s="434"/>
      <c r="C905" s="434"/>
      <c r="D905" s="434"/>
      <c r="E905" s="434"/>
      <c r="F905" s="465"/>
      <c r="G905" s="465"/>
      <c r="H905" s="200"/>
      <c r="I905" s="200"/>
    </row>
    <row r="906" spans="2:9" x14ac:dyDescent="0.3">
      <c r="B906" s="434"/>
      <c r="C906" s="434"/>
      <c r="D906" s="434"/>
      <c r="E906" s="434"/>
      <c r="F906" s="465"/>
      <c r="G906" s="465"/>
      <c r="H906" s="200"/>
      <c r="I906" s="200"/>
    </row>
    <row r="907" spans="2:9" x14ac:dyDescent="0.3">
      <c r="B907" s="434"/>
      <c r="C907" s="434"/>
      <c r="D907" s="434"/>
      <c r="E907" s="434"/>
      <c r="F907" s="465"/>
      <c r="G907" s="465"/>
      <c r="H907" s="200"/>
      <c r="I907" s="200"/>
    </row>
    <row r="908" spans="2:9" x14ac:dyDescent="0.3">
      <c r="B908" s="434"/>
      <c r="C908" s="434"/>
      <c r="D908" s="434"/>
      <c r="E908" s="434"/>
      <c r="F908" s="465"/>
      <c r="G908" s="465"/>
      <c r="H908" s="200"/>
      <c r="I908" s="200"/>
    </row>
    <row r="909" spans="2:9" x14ac:dyDescent="0.3">
      <c r="B909" s="434"/>
      <c r="C909" s="434"/>
      <c r="D909" s="434"/>
      <c r="E909" s="434"/>
      <c r="F909" s="465"/>
      <c r="G909" s="465"/>
      <c r="H909" s="200"/>
      <c r="I909" s="200"/>
    </row>
    <row r="910" spans="2:9" x14ac:dyDescent="0.3">
      <c r="B910" s="434"/>
      <c r="C910" s="434"/>
      <c r="D910" s="434"/>
      <c r="E910" s="434"/>
      <c r="F910" s="465"/>
      <c r="G910" s="465"/>
      <c r="H910" s="200"/>
      <c r="I910" s="200"/>
    </row>
    <row r="911" spans="2:9" x14ac:dyDescent="0.3">
      <c r="B911" s="434"/>
      <c r="C911" s="434"/>
      <c r="D911" s="434"/>
      <c r="E911" s="434"/>
      <c r="F911" s="465"/>
      <c r="G911" s="465"/>
      <c r="H911" s="200"/>
      <c r="I911" s="200"/>
    </row>
    <row r="912" spans="2:9" x14ac:dyDescent="0.3">
      <c r="B912" s="434"/>
      <c r="C912" s="434"/>
      <c r="D912" s="434"/>
      <c r="E912" s="434"/>
      <c r="F912" s="465"/>
      <c r="G912" s="465"/>
      <c r="H912" s="200"/>
      <c r="I912" s="200"/>
    </row>
    <row r="913" spans="2:9" x14ac:dyDescent="0.3">
      <c r="B913" s="434"/>
      <c r="C913" s="434"/>
      <c r="D913" s="434"/>
      <c r="E913" s="434"/>
      <c r="F913" s="465"/>
      <c r="G913" s="465"/>
      <c r="H913" s="200"/>
      <c r="I913" s="200"/>
    </row>
    <row r="914" spans="2:9" x14ac:dyDescent="0.3">
      <c r="B914" s="434"/>
      <c r="C914" s="434"/>
      <c r="D914" s="434"/>
      <c r="E914" s="434"/>
      <c r="F914" s="465"/>
      <c r="G914" s="465"/>
      <c r="H914" s="200"/>
      <c r="I914" s="200"/>
    </row>
    <row r="915" spans="2:9" x14ac:dyDescent="0.3">
      <c r="B915" s="434"/>
      <c r="C915" s="434"/>
      <c r="D915" s="434"/>
      <c r="E915" s="434"/>
      <c r="F915" s="465"/>
      <c r="G915" s="465"/>
      <c r="H915" s="200"/>
      <c r="I915" s="200"/>
    </row>
    <row r="916" spans="2:9" x14ac:dyDescent="0.3">
      <c r="B916" s="434"/>
      <c r="C916" s="434"/>
      <c r="D916" s="434"/>
      <c r="E916" s="434"/>
      <c r="F916" s="465"/>
      <c r="G916" s="465"/>
      <c r="H916" s="200"/>
      <c r="I916" s="200"/>
    </row>
    <row r="917" spans="2:9" x14ac:dyDescent="0.3">
      <c r="B917" s="434"/>
      <c r="C917" s="434"/>
      <c r="D917" s="434"/>
      <c r="E917" s="434"/>
      <c r="F917" s="465"/>
      <c r="G917" s="465"/>
      <c r="H917" s="200"/>
      <c r="I917" s="200"/>
    </row>
    <row r="918" spans="2:9" x14ac:dyDescent="0.3">
      <c r="B918" s="434"/>
      <c r="C918" s="434"/>
      <c r="D918" s="434"/>
      <c r="E918" s="434"/>
      <c r="F918" s="465"/>
      <c r="G918" s="465"/>
      <c r="H918" s="200"/>
      <c r="I918" s="200"/>
    </row>
    <row r="919" spans="2:9" x14ac:dyDescent="0.3">
      <c r="B919" s="434"/>
      <c r="C919" s="434"/>
      <c r="D919" s="434"/>
      <c r="E919" s="434"/>
      <c r="F919" s="465"/>
      <c r="G919" s="465"/>
      <c r="H919" s="200"/>
      <c r="I919" s="200"/>
    </row>
    <row r="920" spans="2:9" x14ac:dyDescent="0.3">
      <c r="B920" s="434"/>
      <c r="C920" s="434"/>
      <c r="D920" s="434"/>
      <c r="E920" s="434"/>
      <c r="F920" s="465"/>
      <c r="G920" s="465"/>
      <c r="H920" s="200"/>
      <c r="I920" s="200"/>
    </row>
    <row r="921" spans="2:9" x14ac:dyDescent="0.3">
      <c r="B921" s="434"/>
      <c r="C921" s="434"/>
      <c r="D921" s="434"/>
      <c r="E921" s="434"/>
      <c r="F921" s="465"/>
      <c r="G921" s="465"/>
      <c r="H921" s="200"/>
      <c r="I921" s="200"/>
    </row>
    <row r="922" spans="2:9" x14ac:dyDescent="0.3">
      <c r="B922" s="434"/>
      <c r="C922" s="434"/>
      <c r="D922" s="434"/>
      <c r="E922" s="434"/>
      <c r="F922" s="465"/>
      <c r="G922" s="465"/>
      <c r="H922" s="200"/>
      <c r="I922" s="200"/>
    </row>
    <row r="923" spans="2:9" x14ac:dyDescent="0.3">
      <c r="B923" s="434"/>
      <c r="C923" s="434"/>
      <c r="D923" s="434"/>
      <c r="E923" s="434"/>
      <c r="F923" s="465"/>
      <c r="G923" s="465"/>
      <c r="H923" s="200"/>
      <c r="I923" s="200"/>
    </row>
    <row r="924" spans="2:9" x14ac:dyDescent="0.3">
      <c r="B924" s="434"/>
      <c r="C924" s="434"/>
      <c r="D924" s="434"/>
      <c r="E924" s="434"/>
      <c r="F924" s="465"/>
      <c r="G924" s="465"/>
      <c r="H924" s="200"/>
      <c r="I924" s="200"/>
    </row>
    <row r="925" spans="2:9" x14ac:dyDescent="0.3">
      <c r="B925" s="434"/>
      <c r="C925" s="434"/>
      <c r="D925" s="434"/>
      <c r="E925" s="434"/>
      <c r="F925" s="465"/>
      <c r="G925" s="465"/>
      <c r="H925" s="200"/>
      <c r="I925" s="200"/>
    </row>
    <row r="926" spans="2:9" x14ac:dyDescent="0.3">
      <c r="B926" s="434"/>
      <c r="C926" s="434"/>
      <c r="D926" s="434"/>
      <c r="E926" s="434"/>
      <c r="F926" s="465"/>
      <c r="G926" s="465"/>
      <c r="H926" s="200"/>
      <c r="I926" s="200"/>
    </row>
    <row r="927" spans="2:9" x14ac:dyDescent="0.3">
      <c r="B927" s="434"/>
      <c r="C927" s="434"/>
      <c r="D927" s="434"/>
      <c r="E927" s="434"/>
      <c r="F927" s="465"/>
      <c r="G927" s="465"/>
      <c r="H927" s="200"/>
      <c r="I927" s="200"/>
    </row>
    <row r="928" spans="2:9" x14ac:dyDescent="0.3">
      <c r="B928" s="434"/>
      <c r="C928" s="434"/>
      <c r="D928" s="434"/>
      <c r="E928" s="434"/>
      <c r="F928" s="465"/>
      <c r="G928" s="465"/>
      <c r="H928" s="200"/>
      <c r="I928" s="200"/>
    </row>
    <row r="929" spans="2:9" x14ac:dyDescent="0.3">
      <c r="B929" s="200" t="s">
        <v>351</v>
      </c>
      <c r="C929" s="200"/>
      <c r="D929" s="200"/>
      <c r="E929" s="200"/>
      <c r="F929" s="200"/>
      <c r="G929" s="200"/>
      <c r="H929" s="200"/>
      <c r="I929" s="200"/>
    </row>
    <row r="930" spans="2:9" x14ac:dyDescent="0.3">
      <c r="B930" s="200" t="s">
        <v>679</v>
      </c>
      <c r="C930" s="200"/>
      <c r="D930" s="200"/>
      <c r="E930" s="200"/>
      <c r="F930" s="200"/>
      <c r="G930" s="200"/>
      <c r="H930" s="200"/>
      <c r="I930" s="200"/>
    </row>
    <row r="931" spans="2:9" x14ac:dyDescent="0.3">
      <c r="B931" s="200"/>
      <c r="C931" s="51" t="s">
        <v>345</v>
      </c>
      <c r="D931" s="647"/>
      <c r="E931" s="647"/>
      <c r="F931" s="647"/>
      <c r="G931" s="647"/>
      <c r="H931" s="200"/>
      <c r="I931" s="200"/>
    </row>
    <row r="934" spans="2:9" ht="17.399999999999999" x14ac:dyDescent="0.3">
      <c r="B934" s="17" t="s">
        <v>349</v>
      </c>
      <c r="C934" s="200"/>
      <c r="D934" s="200"/>
      <c r="E934" s="200"/>
      <c r="F934" s="200"/>
      <c r="G934" s="200"/>
      <c r="H934" s="200"/>
      <c r="I934" s="200"/>
    </row>
    <row r="935" spans="2:9" x14ac:dyDescent="0.3">
      <c r="B935" s="463" t="str">
        <f>'Title Page'!$D$9</f>
        <v>Weber State University</v>
      </c>
      <c r="C935" s="463"/>
      <c r="D935" s="463"/>
      <c r="E935" s="463"/>
      <c r="F935" s="463"/>
      <c r="G935" s="463"/>
      <c r="H935" s="463"/>
      <c r="I935" s="200"/>
    </row>
    <row r="936" spans="2:9" x14ac:dyDescent="0.3">
      <c r="B936" s="200"/>
      <c r="C936" s="200"/>
      <c r="D936" s="200"/>
      <c r="E936" s="200"/>
      <c r="F936" s="200"/>
      <c r="G936" s="200"/>
      <c r="H936" s="200"/>
      <c r="I936" s="200"/>
    </row>
    <row r="937" spans="2:9" x14ac:dyDescent="0.3">
      <c r="B937" s="200"/>
      <c r="C937" s="200"/>
      <c r="D937" s="200"/>
      <c r="E937" s="200"/>
      <c r="F937" s="200"/>
      <c r="G937" s="200"/>
      <c r="H937" s="200"/>
      <c r="I937" s="200"/>
    </row>
    <row r="938" spans="2:9" x14ac:dyDescent="0.3">
      <c r="B938" s="201" t="s">
        <v>525</v>
      </c>
      <c r="C938" s="434"/>
      <c r="D938" s="434"/>
      <c r="E938" s="434"/>
      <c r="F938" s="434"/>
      <c r="G938" s="434"/>
      <c r="H938" s="434"/>
      <c r="I938" s="51" t="s">
        <v>544</v>
      </c>
    </row>
    <row r="939" spans="2:9" x14ac:dyDescent="0.3">
      <c r="B939" s="201" t="s">
        <v>29</v>
      </c>
      <c r="C939" s="434"/>
      <c r="D939" s="434"/>
      <c r="E939" s="434"/>
      <c r="F939" s="434"/>
      <c r="G939" s="434"/>
      <c r="H939" s="434"/>
      <c r="I939" s="200"/>
    </row>
    <row r="940" spans="2:9" x14ac:dyDescent="0.3">
      <c r="B940" s="201" t="s">
        <v>29</v>
      </c>
      <c r="C940" s="434"/>
      <c r="D940" s="434"/>
      <c r="E940" s="434"/>
      <c r="F940" s="434"/>
      <c r="G940" s="434"/>
      <c r="H940" s="434"/>
      <c r="I940" s="200"/>
    </row>
    <row r="941" spans="2:9" x14ac:dyDescent="0.3">
      <c r="B941" s="201" t="s">
        <v>320</v>
      </c>
      <c r="C941" s="442"/>
      <c r="D941" s="442"/>
      <c r="E941" s="442"/>
      <c r="F941" s="442"/>
      <c r="G941" s="200"/>
      <c r="H941" s="200"/>
      <c r="I941" s="200"/>
    </row>
    <row r="942" spans="2:9" x14ac:dyDescent="0.3">
      <c r="B942" s="201" t="s">
        <v>352</v>
      </c>
      <c r="C942" s="200"/>
      <c r="D942" s="195"/>
      <c r="E942" s="200"/>
      <c r="F942" s="200"/>
      <c r="G942" s="200"/>
      <c r="H942" s="200"/>
      <c r="I942" s="200"/>
    </row>
    <row r="943" spans="2:9" x14ac:dyDescent="0.3">
      <c r="B943" s="201" t="s">
        <v>321</v>
      </c>
      <c r="C943" s="200"/>
      <c r="D943" s="434"/>
      <c r="E943" s="434"/>
      <c r="F943" s="434"/>
      <c r="G943" s="434"/>
      <c r="H943" s="200"/>
      <c r="I943" s="200"/>
    </row>
    <row r="944" spans="2:9" x14ac:dyDescent="0.3">
      <c r="B944" s="201" t="s">
        <v>322</v>
      </c>
      <c r="C944" s="200"/>
      <c r="D944" s="200"/>
      <c r="E944" s="31"/>
      <c r="F944" s="208" t="str">
        <f>IF(E944="", " &lt;=== Select from drop down list","")</f>
        <v xml:space="preserve"> &lt;=== Select from drop down list</v>
      </c>
      <c r="G944" s="200"/>
      <c r="H944" s="200"/>
      <c r="I944" s="200"/>
    </row>
    <row r="945" spans="2:9" x14ac:dyDescent="0.3">
      <c r="B945" s="211" t="str">
        <f>IF(E944="No", "There must be a signed agreement!","")</f>
        <v/>
      </c>
      <c r="C945" s="204"/>
      <c r="D945" s="200"/>
      <c r="E945" s="200"/>
      <c r="F945" s="200"/>
      <c r="G945" s="200"/>
      <c r="H945" s="200"/>
      <c r="I945" s="200"/>
    </row>
    <row r="946" spans="2:9" x14ac:dyDescent="0.3">
      <c r="B946" s="201"/>
      <c r="C946" s="200"/>
      <c r="D946" s="200"/>
      <c r="E946" s="200"/>
      <c r="F946" s="200"/>
      <c r="G946" s="200"/>
      <c r="H946" s="200"/>
      <c r="I946" s="200"/>
    </row>
    <row r="947" spans="2:9" x14ac:dyDescent="0.3">
      <c r="B947" s="199" t="s">
        <v>343</v>
      </c>
      <c r="C947" s="200"/>
      <c r="D947" s="200"/>
      <c r="E947" s="200"/>
      <c r="F947" s="200"/>
      <c r="G947" s="200"/>
      <c r="H947" s="200"/>
      <c r="I947" s="200"/>
    </row>
    <row r="948" spans="2:9" x14ac:dyDescent="0.3">
      <c r="B948" s="200"/>
      <c r="C948" s="200"/>
      <c r="D948" s="200"/>
      <c r="E948" s="200"/>
      <c r="F948" s="200"/>
      <c r="G948" s="200"/>
      <c r="H948" s="200"/>
      <c r="I948" s="200"/>
    </row>
    <row r="949" spans="2:9" x14ac:dyDescent="0.3">
      <c r="B949" s="644" t="s">
        <v>392</v>
      </c>
      <c r="C949" s="644"/>
      <c r="D949" s="644"/>
      <c r="E949" s="644"/>
      <c r="F949" s="644"/>
      <c r="G949" s="31"/>
      <c r="H949" s="208" t="str">
        <f>IF(G949="", " &lt;=== Select from drop down list","")</f>
        <v xml:space="preserve"> &lt;=== Select from drop down list</v>
      </c>
      <c r="I949" s="200"/>
    </row>
    <row r="950" spans="2:9" s="236" customFormat="1" x14ac:dyDescent="0.3">
      <c r="B950" s="243"/>
      <c r="C950" s="243"/>
      <c r="D950" s="243"/>
      <c r="E950" s="243"/>
      <c r="F950" s="243"/>
      <c r="H950" s="238"/>
    </row>
    <row r="951" spans="2:9" s="236" customFormat="1" ht="15" customHeight="1" x14ac:dyDescent="0.3">
      <c r="B951" s="640" t="s">
        <v>612</v>
      </c>
      <c r="C951" s="641"/>
      <c r="D951" s="641"/>
      <c r="E951" s="641"/>
      <c r="F951" s="642"/>
      <c r="G951" s="235"/>
      <c r="H951" s="238"/>
    </row>
    <row r="952" spans="2:9" s="236" customFormat="1" x14ac:dyDescent="0.3"/>
    <row r="953" spans="2:9" s="236" customFormat="1" ht="39.9" customHeight="1" x14ac:dyDescent="0.3">
      <c r="B953" s="632" t="s">
        <v>337</v>
      </c>
      <c r="C953" s="632"/>
      <c r="D953" s="632"/>
      <c r="E953" s="632" t="s">
        <v>613</v>
      </c>
      <c r="F953" s="632"/>
    </row>
    <row r="954" spans="2:9" x14ac:dyDescent="0.3">
      <c r="B954" s="644" t="s">
        <v>338</v>
      </c>
      <c r="C954" s="644"/>
      <c r="D954" s="644"/>
      <c r="E954" s="643"/>
      <c r="F954" s="643"/>
      <c r="G954" s="200"/>
      <c r="H954" s="200"/>
      <c r="I954" s="200"/>
    </row>
    <row r="955" spans="2:9" x14ac:dyDescent="0.3">
      <c r="B955" s="644" t="s">
        <v>393</v>
      </c>
      <c r="C955" s="644"/>
      <c r="D955" s="644"/>
      <c r="E955" s="643"/>
      <c r="F955" s="643"/>
      <c r="G955" s="200"/>
      <c r="H955" s="200"/>
      <c r="I955" s="200"/>
    </row>
    <row r="956" spans="2:9" x14ac:dyDescent="0.3">
      <c r="B956" s="644" t="s">
        <v>339</v>
      </c>
      <c r="C956" s="644"/>
      <c r="D956" s="644"/>
      <c r="E956" s="643"/>
      <c r="F956" s="643"/>
      <c r="G956" s="200"/>
      <c r="H956" s="200"/>
      <c r="I956" s="200"/>
    </row>
    <row r="957" spans="2:9" x14ac:dyDescent="0.3">
      <c r="B957" s="644" t="s">
        <v>340</v>
      </c>
      <c r="C957" s="644"/>
      <c r="D957" s="644"/>
      <c r="E957" s="643"/>
      <c r="F957" s="643"/>
      <c r="G957" s="200"/>
      <c r="H957" s="200"/>
      <c r="I957" s="200"/>
    </row>
    <row r="958" spans="2:9" x14ac:dyDescent="0.3">
      <c r="B958" s="646" t="s">
        <v>341</v>
      </c>
      <c r="C958" s="646"/>
      <c r="D958" s="646"/>
      <c r="E958" s="643"/>
      <c r="F958" s="643"/>
      <c r="G958" s="200"/>
      <c r="H958" s="200"/>
      <c r="I958" s="200"/>
    </row>
    <row r="959" spans="2:9" x14ac:dyDescent="0.3">
      <c r="B959" s="645"/>
      <c r="C959" s="645"/>
      <c r="D959" s="645"/>
      <c r="E959" s="643"/>
      <c r="F959" s="643"/>
      <c r="G959" s="200"/>
      <c r="H959" s="200"/>
      <c r="I959" s="200"/>
    </row>
    <row r="960" spans="2:9" x14ac:dyDescent="0.3">
      <c r="B960" s="645"/>
      <c r="C960" s="645"/>
      <c r="D960" s="645"/>
      <c r="E960" s="643"/>
      <c r="F960" s="643"/>
      <c r="G960" s="200"/>
      <c r="H960" s="200"/>
      <c r="I960" s="200"/>
    </row>
    <row r="961" spans="2:9" x14ac:dyDescent="0.3">
      <c r="B961" s="645"/>
      <c r="C961" s="645"/>
      <c r="D961" s="645"/>
      <c r="E961" s="643"/>
      <c r="F961" s="643"/>
      <c r="G961" s="200"/>
      <c r="H961" s="200"/>
      <c r="I961" s="200"/>
    </row>
    <row r="962" spans="2:9" x14ac:dyDescent="0.3">
      <c r="B962" s="200"/>
      <c r="C962" s="200"/>
      <c r="D962" s="200"/>
      <c r="E962" s="200"/>
      <c r="F962" s="200"/>
      <c r="G962" s="200"/>
      <c r="H962" s="200"/>
      <c r="I962" s="200"/>
    </row>
    <row r="963" spans="2:9" x14ac:dyDescent="0.3">
      <c r="B963" s="644" t="s">
        <v>342</v>
      </c>
      <c r="C963" s="644"/>
      <c r="D963" s="644"/>
      <c r="E963" s="108"/>
      <c r="F963" s="200"/>
      <c r="G963" s="200"/>
      <c r="H963" s="200"/>
      <c r="I963" s="200"/>
    </row>
    <row r="964" spans="2:9" x14ac:dyDescent="0.3">
      <c r="B964" s="644" t="s">
        <v>336</v>
      </c>
      <c r="C964" s="644"/>
      <c r="D964" s="644"/>
      <c r="E964" s="108"/>
      <c r="F964" s="200"/>
      <c r="G964" s="200"/>
      <c r="H964" s="200"/>
      <c r="I964" s="200"/>
    </row>
    <row r="965" spans="2:9" x14ac:dyDescent="0.3">
      <c r="B965" s="644" t="s">
        <v>334</v>
      </c>
      <c r="C965" s="644"/>
      <c r="D965" s="644"/>
      <c r="E965" s="108"/>
      <c r="F965" s="200"/>
      <c r="G965" s="200"/>
      <c r="H965" s="200"/>
      <c r="I965" s="200"/>
    </row>
    <row r="966" spans="2:9" x14ac:dyDescent="0.3">
      <c r="B966" s="200"/>
      <c r="C966" s="200"/>
      <c r="D966" s="200"/>
      <c r="E966" s="200"/>
      <c r="F966" s="200"/>
      <c r="G966" s="200"/>
      <c r="H966" s="200"/>
      <c r="I966" s="200"/>
    </row>
    <row r="967" spans="2:9" x14ac:dyDescent="0.3">
      <c r="B967" s="648" t="s">
        <v>348</v>
      </c>
      <c r="C967" s="648"/>
      <c r="D967" s="648"/>
      <c r="E967" s="648"/>
      <c r="F967" s="648"/>
      <c r="G967" s="648"/>
      <c r="H967" s="648"/>
      <c r="I967" s="648"/>
    </row>
    <row r="968" spans="2:9" x14ac:dyDescent="0.3">
      <c r="B968" s="208" t="s">
        <v>347</v>
      </c>
      <c r="C968" s="208"/>
      <c r="D968" s="208"/>
      <c r="E968" s="208"/>
      <c r="F968" s="208"/>
      <c r="G968" s="208"/>
      <c r="H968" s="208"/>
      <c r="I968" s="208"/>
    </row>
    <row r="969" spans="2:9" ht="43.2" customHeight="1" x14ac:dyDescent="0.3">
      <c r="B969" s="549" t="s">
        <v>344</v>
      </c>
      <c r="C969" s="549"/>
      <c r="D969" s="549"/>
      <c r="E969" s="549"/>
      <c r="F969" s="627" t="s">
        <v>346</v>
      </c>
      <c r="G969" s="627"/>
      <c r="H969" s="200"/>
      <c r="I969" s="200"/>
    </row>
    <row r="970" spans="2:9" x14ac:dyDescent="0.3">
      <c r="B970" s="434"/>
      <c r="C970" s="434"/>
      <c r="D970" s="434"/>
      <c r="E970" s="434"/>
      <c r="F970" s="465"/>
      <c r="G970" s="465"/>
      <c r="H970" s="200"/>
      <c r="I970" s="200"/>
    </row>
    <row r="971" spans="2:9" x14ac:dyDescent="0.3">
      <c r="B971" s="434"/>
      <c r="C971" s="434"/>
      <c r="D971" s="434"/>
      <c r="E971" s="434"/>
      <c r="F971" s="465"/>
      <c r="G971" s="465"/>
      <c r="H971" s="200"/>
      <c r="I971" s="200"/>
    </row>
    <row r="972" spans="2:9" x14ac:dyDescent="0.3">
      <c r="B972" s="434"/>
      <c r="C972" s="434"/>
      <c r="D972" s="434"/>
      <c r="E972" s="434"/>
      <c r="F972" s="465"/>
      <c r="G972" s="465"/>
      <c r="H972" s="200"/>
      <c r="I972" s="200"/>
    </row>
    <row r="973" spans="2:9" x14ac:dyDescent="0.3">
      <c r="B973" s="434"/>
      <c r="C973" s="434"/>
      <c r="D973" s="434"/>
      <c r="E973" s="434"/>
      <c r="F973" s="465"/>
      <c r="G973" s="465"/>
      <c r="H973" s="200"/>
      <c r="I973" s="200"/>
    </row>
    <row r="974" spans="2:9" x14ac:dyDescent="0.3">
      <c r="B974" s="434"/>
      <c r="C974" s="434"/>
      <c r="D974" s="434"/>
      <c r="E974" s="434"/>
      <c r="F974" s="465"/>
      <c r="G974" s="465"/>
      <c r="H974" s="200"/>
      <c r="I974" s="200"/>
    </row>
    <row r="975" spans="2:9" x14ac:dyDescent="0.3">
      <c r="B975" s="434"/>
      <c r="C975" s="434"/>
      <c r="D975" s="434"/>
      <c r="E975" s="434"/>
      <c r="F975" s="465"/>
      <c r="G975" s="465"/>
      <c r="H975" s="200"/>
      <c r="I975" s="200"/>
    </row>
    <row r="976" spans="2:9" x14ac:dyDescent="0.3">
      <c r="B976" s="434"/>
      <c r="C976" s="434"/>
      <c r="D976" s="434"/>
      <c r="E976" s="434"/>
      <c r="F976" s="465"/>
      <c r="G976" s="465"/>
      <c r="H976" s="200"/>
      <c r="I976" s="200"/>
    </row>
    <row r="977" spans="2:9" x14ac:dyDescent="0.3">
      <c r="B977" s="434"/>
      <c r="C977" s="434"/>
      <c r="D977" s="434"/>
      <c r="E977" s="434"/>
      <c r="F977" s="465"/>
      <c r="G977" s="465"/>
      <c r="H977" s="200"/>
      <c r="I977" s="200"/>
    </row>
    <row r="978" spans="2:9" x14ac:dyDescent="0.3">
      <c r="B978" s="434"/>
      <c r="C978" s="434"/>
      <c r="D978" s="434"/>
      <c r="E978" s="434"/>
      <c r="F978" s="465"/>
      <c r="G978" s="465"/>
      <c r="H978" s="200"/>
      <c r="I978" s="200"/>
    </row>
    <row r="979" spans="2:9" x14ac:dyDescent="0.3">
      <c r="B979" s="434"/>
      <c r="C979" s="434"/>
      <c r="D979" s="434"/>
      <c r="E979" s="434"/>
      <c r="F979" s="465"/>
      <c r="G979" s="465"/>
      <c r="H979" s="200"/>
      <c r="I979" s="200"/>
    </row>
    <row r="980" spans="2:9" x14ac:dyDescent="0.3">
      <c r="B980" s="434"/>
      <c r="C980" s="434"/>
      <c r="D980" s="434"/>
      <c r="E980" s="434"/>
      <c r="F980" s="465"/>
      <c r="G980" s="465"/>
      <c r="H980" s="200"/>
      <c r="I980" s="200"/>
    </row>
    <row r="981" spans="2:9" x14ac:dyDescent="0.3">
      <c r="B981" s="434"/>
      <c r="C981" s="434"/>
      <c r="D981" s="434"/>
      <c r="E981" s="434"/>
      <c r="F981" s="465"/>
      <c r="G981" s="465"/>
      <c r="H981" s="200"/>
      <c r="I981" s="200"/>
    </row>
    <row r="982" spans="2:9" x14ac:dyDescent="0.3">
      <c r="B982" s="434"/>
      <c r="C982" s="434"/>
      <c r="D982" s="434"/>
      <c r="E982" s="434"/>
      <c r="F982" s="465"/>
      <c r="G982" s="465"/>
      <c r="H982" s="200"/>
      <c r="I982" s="200"/>
    </row>
    <row r="983" spans="2:9" x14ac:dyDescent="0.3">
      <c r="B983" s="434"/>
      <c r="C983" s="434"/>
      <c r="D983" s="434"/>
      <c r="E983" s="434"/>
      <c r="F983" s="465"/>
      <c r="G983" s="465"/>
      <c r="H983" s="200"/>
      <c r="I983" s="200"/>
    </row>
    <row r="984" spans="2:9" x14ac:dyDescent="0.3">
      <c r="B984" s="434"/>
      <c r="C984" s="434"/>
      <c r="D984" s="434"/>
      <c r="E984" s="434"/>
      <c r="F984" s="465"/>
      <c r="G984" s="465"/>
      <c r="H984" s="200"/>
      <c r="I984" s="200"/>
    </row>
    <row r="985" spans="2:9" x14ac:dyDescent="0.3">
      <c r="B985" s="434"/>
      <c r="C985" s="434"/>
      <c r="D985" s="434"/>
      <c r="E985" s="434"/>
      <c r="F985" s="465"/>
      <c r="G985" s="465"/>
      <c r="H985" s="200"/>
      <c r="I985" s="200"/>
    </row>
    <row r="986" spans="2:9" x14ac:dyDescent="0.3">
      <c r="B986" s="434"/>
      <c r="C986" s="434"/>
      <c r="D986" s="434"/>
      <c r="E986" s="434"/>
      <c r="F986" s="465"/>
      <c r="G986" s="465"/>
      <c r="H986" s="200"/>
      <c r="I986" s="200"/>
    </row>
    <row r="987" spans="2:9" x14ac:dyDescent="0.3">
      <c r="B987" s="434"/>
      <c r="C987" s="434"/>
      <c r="D987" s="434"/>
      <c r="E987" s="434"/>
      <c r="F987" s="465"/>
      <c r="G987" s="465"/>
      <c r="H987" s="200"/>
      <c r="I987" s="200"/>
    </row>
    <row r="988" spans="2:9" x14ac:dyDescent="0.3">
      <c r="B988" s="434"/>
      <c r="C988" s="434"/>
      <c r="D988" s="434"/>
      <c r="E988" s="434"/>
      <c r="F988" s="465"/>
      <c r="G988" s="465"/>
      <c r="H988" s="200"/>
      <c r="I988" s="200"/>
    </row>
    <row r="989" spans="2:9" x14ac:dyDescent="0.3">
      <c r="B989" s="434"/>
      <c r="C989" s="434"/>
      <c r="D989" s="434"/>
      <c r="E989" s="434"/>
      <c r="F989" s="465"/>
      <c r="G989" s="465"/>
      <c r="H989" s="200"/>
      <c r="I989" s="200"/>
    </row>
    <row r="990" spans="2:9" x14ac:dyDescent="0.3">
      <c r="B990" s="434"/>
      <c r="C990" s="434"/>
      <c r="D990" s="434"/>
      <c r="E990" s="434"/>
      <c r="F990" s="465"/>
      <c r="G990" s="465"/>
      <c r="H990" s="200"/>
      <c r="I990" s="200"/>
    </row>
    <row r="991" spans="2:9" x14ac:dyDescent="0.3">
      <c r="B991" s="434"/>
      <c r="C991" s="434"/>
      <c r="D991" s="434"/>
      <c r="E991" s="434"/>
      <c r="F991" s="465"/>
      <c r="G991" s="465"/>
      <c r="H991" s="200"/>
      <c r="I991" s="200"/>
    </row>
    <row r="992" spans="2:9" x14ac:dyDescent="0.3">
      <c r="B992" s="434"/>
      <c r="C992" s="434"/>
      <c r="D992" s="434"/>
      <c r="E992" s="434"/>
      <c r="F992" s="465"/>
      <c r="G992" s="465"/>
      <c r="H992" s="200"/>
      <c r="I992" s="200"/>
    </row>
    <row r="993" spans="2:9" x14ac:dyDescent="0.3">
      <c r="B993" s="434"/>
      <c r="C993" s="434"/>
      <c r="D993" s="434"/>
      <c r="E993" s="434"/>
      <c r="F993" s="465"/>
      <c r="G993" s="465"/>
      <c r="H993" s="200"/>
      <c r="I993" s="200"/>
    </row>
    <row r="994" spans="2:9" x14ac:dyDescent="0.3">
      <c r="B994" s="434"/>
      <c r="C994" s="434"/>
      <c r="D994" s="434"/>
      <c r="E994" s="434"/>
      <c r="F994" s="465"/>
      <c r="G994" s="465"/>
      <c r="H994" s="200"/>
      <c r="I994" s="200"/>
    </row>
    <row r="995" spans="2:9" x14ac:dyDescent="0.3">
      <c r="B995" s="200" t="s">
        <v>351</v>
      </c>
      <c r="C995" s="200"/>
      <c r="D995" s="200"/>
      <c r="E995" s="200"/>
      <c r="F995" s="200"/>
      <c r="G995" s="200"/>
      <c r="H995" s="200"/>
      <c r="I995" s="200"/>
    </row>
    <row r="996" spans="2:9" x14ac:dyDescent="0.3">
      <c r="B996" s="200" t="s">
        <v>679</v>
      </c>
      <c r="C996" s="200"/>
      <c r="D996" s="200"/>
      <c r="E996" s="200"/>
      <c r="F996" s="200"/>
      <c r="G996" s="200"/>
      <c r="H996" s="200"/>
      <c r="I996" s="200"/>
    </row>
    <row r="997" spans="2:9" x14ac:dyDescent="0.3">
      <c r="B997" s="200"/>
      <c r="C997" s="51" t="s">
        <v>345</v>
      </c>
      <c r="D997" s="647"/>
      <c r="E997" s="647"/>
      <c r="F997" s="647"/>
      <c r="G997" s="647"/>
      <c r="H997" s="200"/>
      <c r="I997" s="200"/>
    </row>
  </sheetData>
  <sheetProtection password="CC42" sheet="1" objects="1" scenarios="1" selectLockedCells="1"/>
  <mergeCells count="1246">
    <mergeCell ref="B9:H9"/>
    <mergeCell ref="D997:G997"/>
    <mergeCell ref="B991:E991"/>
    <mergeCell ref="F991:G991"/>
    <mergeCell ref="B992:E992"/>
    <mergeCell ref="F992:G992"/>
    <mergeCell ref="B993:E993"/>
    <mergeCell ref="F993:G993"/>
    <mergeCell ref="B988:E988"/>
    <mergeCell ref="F988:G988"/>
    <mergeCell ref="B989:E989"/>
    <mergeCell ref="F989:G989"/>
    <mergeCell ref="B990:E990"/>
    <mergeCell ref="F990:G990"/>
    <mergeCell ref="B985:E985"/>
    <mergeCell ref="F985:G985"/>
    <mergeCell ref="B986:E986"/>
    <mergeCell ref="F986:G986"/>
    <mergeCell ref="B987:E987"/>
    <mergeCell ref="F987:G987"/>
    <mergeCell ref="B983:E983"/>
    <mergeCell ref="F983:G983"/>
    <mergeCell ref="B984:E984"/>
    <mergeCell ref="F984:G984"/>
    <mergeCell ref="B979:E979"/>
    <mergeCell ref="F979:G979"/>
    <mergeCell ref="B980:E980"/>
    <mergeCell ref="F980:G980"/>
    <mergeCell ref="B981:E981"/>
    <mergeCell ref="F981:G981"/>
    <mergeCell ref="B976:E976"/>
    <mergeCell ref="F976:G976"/>
    <mergeCell ref="B977:E977"/>
    <mergeCell ref="F977:G977"/>
    <mergeCell ref="B978:E978"/>
    <mergeCell ref="F978:G978"/>
    <mergeCell ref="B994:E994"/>
    <mergeCell ref="F994:G994"/>
    <mergeCell ref="B974:E974"/>
    <mergeCell ref="F974:G974"/>
    <mergeCell ref="B975:E975"/>
    <mergeCell ref="F975:G975"/>
    <mergeCell ref="B970:E970"/>
    <mergeCell ref="F970:G970"/>
    <mergeCell ref="B971:E971"/>
    <mergeCell ref="F971:G971"/>
    <mergeCell ref="B972:E972"/>
    <mergeCell ref="F972:G972"/>
    <mergeCell ref="B963:D963"/>
    <mergeCell ref="B964:D964"/>
    <mergeCell ref="B965:D965"/>
    <mergeCell ref="B967:I967"/>
    <mergeCell ref="B969:E969"/>
    <mergeCell ref="F969:G969"/>
    <mergeCell ref="B982:E982"/>
    <mergeCell ref="F982:G982"/>
    <mergeCell ref="B959:D959"/>
    <mergeCell ref="E959:F959"/>
    <mergeCell ref="B960:D960"/>
    <mergeCell ref="E960:F960"/>
    <mergeCell ref="B961:D961"/>
    <mergeCell ref="E961:F961"/>
    <mergeCell ref="B956:D956"/>
    <mergeCell ref="E956:F956"/>
    <mergeCell ref="B957:D957"/>
    <mergeCell ref="E957:F957"/>
    <mergeCell ref="B958:D958"/>
    <mergeCell ref="E958:F958"/>
    <mergeCell ref="B954:D954"/>
    <mergeCell ref="E954:F954"/>
    <mergeCell ref="B955:D955"/>
    <mergeCell ref="E955:F955"/>
    <mergeCell ref="B973:E973"/>
    <mergeCell ref="F973:G973"/>
    <mergeCell ref="C939:H939"/>
    <mergeCell ref="C940:H940"/>
    <mergeCell ref="C941:F941"/>
    <mergeCell ref="D943:G943"/>
    <mergeCell ref="B949:F949"/>
    <mergeCell ref="B928:E928"/>
    <mergeCell ref="F928:G928"/>
    <mergeCell ref="D931:G931"/>
    <mergeCell ref="B935:H935"/>
    <mergeCell ref="C938:H938"/>
    <mergeCell ref="B925:E925"/>
    <mergeCell ref="F925:G925"/>
    <mergeCell ref="B926:E926"/>
    <mergeCell ref="F926:G926"/>
    <mergeCell ref="B927:E927"/>
    <mergeCell ref="F927:G927"/>
    <mergeCell ref="B922:E922"/>
    <mergeCell ref="F922:G922"/>
    <mergeCell ref="B923:E923"/>
    <mergeCell ref="F923:G923"/>
    <mergeCell ref="B924:E924"/>
    <mergeCell ref="F924:G924"/>
    <mergeCell ref="B919:E919"/>
    <mergeCell ref="F919:G919"/>
    <mergeCell ref="B920:E920"/>
    <mergeCell ref="F920:G920"/>
    <mergeCell ref="B921:E921"/>
    <mergeCell ref="F921:G921"/>
    <mergeCell ref="B916:E916"/>
    <mergeCell ref="F916:G916"/>
    <mergeCell ref="B917:E917"/>
    <mergeCell ref="F917:G917"/>
    <mergeCell ref="B918:E918"/>
    <mergeCell ref="F918:G918"/>
    <mergeCell ref="B913:E913"/>
    <mergeCell ref="F913:G913"/>
    <mergeCell ref="B914:E914"/>
    <mergeCell ref="F914:G914"/>
    <mergeCell ref="B915:E915"/>
    <mergeCell ref="F915:G915"/>
    <mergeCell ref="B910:E910"/>
    <mergeCell ref="F910:G910"/>
    <mergeCell ref="B911:E911"/>
    <mergeCell ref="F911:G911"/>
    <mergeCell ref="B912:E912"/>
    <mergeCell ref="F912:G912"/>
    <mergeCell ref="B907:E907"/>
    <mergeCell ref="F907:G907"/>
    <mergeCell ref="B908:E908"/>
    <mergeCell ref="F908:G908"/>
    <mergeCell ref="B909:E909"/>
    <mergeCell ref="F909:G909"/>
    <mergeCell ref="B904:E904"/>
    <mergeCell ref="F904:G904"/>
    <mergeCell ref="B905:E905"/>
    <mergeCell ref="F905:G905"/>
    <mergeCell ref="B906:E906"/>
    <mergeCell ref="F906:G906"/>
    <mergeCell ref="B897:D897"/>
    <mergeCell ref="B898:D898"/>
    <mergeCell ref="B899:D899"/>
    <mergeCell ref="B901:I901"/>
    <mergeCell ref="B903:E903"/>
    <mergeCell ref="F903:G903"/>
    <mergeCell ref="B893:D893"/>
    <mergeCell ref="E893:F893"/>
    <mergeCell ref="B894:D894"/>
    <mergeCell ref="E894:F894"/>
    <mergeCell ref="B895:D895"/>
    <mergeCell ref="E895:F895"/>
    <mergeCell ref="B890:D890"/>
    <mergeCell ref="E890:F890"/>
    <mergeCell ref="B891:D891"/>
    <mergeCell ref="E891:F891"/>
    <mergeCell ref="B892:D892"/>
    <mergeCell ref="E892:F892"/>
    <mergeCell ref="B888:D888"/>
    <mergeCell ref="E888:F888"/>
    <mergeCell ref="B889:D889"/>
    <mergeCell ref="E889:F889"/>
    <mergeCell ref="C873:H873"/>
    <mergeCell ref="C874:H874"/>
    <mergeCell ref="C875:F875"/>
    <mergeCell ref="D877:G877"/>
    <mergeCell ref="B883:F883"/>
    <mergeCell ref="B862:E862"/>
    <mergeCell ref="F862:G862"/>
    <mergeCell ref="D865:G865"/>
    <mergeCell ref="B869:H869"/>
    <mergeCell ref="C872:H872"/>
    <mergeCell ref="B859:E859"/>
    <mergeCell ref="F859:G859"/>
    <mergeCell ref="B860:E860"/>
    <mergeCell ref="F860:G860"/>
    <mergeCell ref="B861:E861"/>
    <mergeCell ref="F861:G861"/>
    <mergeCell ref="B885:F885"/>
    <mergeCell ref="B887:D887"/>
    <mergeCell ref="E887:F887"/>
    <mergeCell ref="B856:E856"/>
    <mergeCell ref="F856:G856"/>
    <mergeCell ref="B857:E857"/>
    <mergeCell ref="F857:G857"/>
    <mergeCell ref="B858:E858"/>
    <mergeCell ref="F858:G858"/>
    <mergeCell ref="B853:E853"/>
    <mergeCell ref="F853:G853"/>
    <mergeCell ref="B854:E854"/>
    <mergeCell ref="F854:G854"/>
    <mergeCell ref="B855:E855"/>
    <mergeCell ref="F855:G855"/>
    <mergeCell ref="B850:E850"/>
    <mergeCell ref="F850:G850"/>
    <mergeCell ref="B851:E851"/>
    <mergeCell ref="F851:G851"/>
    <mergeCell ref="B852:E852"/>
    <mergeCell ref="F852:G852"/>
    <mergeCell ref="B847:E847"/>
    <mergeCell ref="F847:G847"/>
    <mergeCell ref="B848:E848"/>
    <mergeCell ref="F848:G848"/>
    <mergeCell ref="B849:E849"/>
    <mergeCell ref="F849:G849"/>
    <mergeCell ref="B844:E844"/>
    <mergeCell ref="F844:G844"/>
    <mergeCell ref="B845:E845"/>
    <mergeCell ref="F845:G845"/>
    <mergeCell ref="B846:E846"/>
    <mergeCell ref="F846:G846"/>
    <mergeCell ref="B841:E841"/>
    <mergeCell ref="F841:G841"/>
    <mergeCell ref="B842:E842"/>
    <mergeCell ref="F842:G842"/>
    <mergeCell ref="B843:E843"/>
    <mergeCell ref="F843:G843"/>
    <mergeCell ref="B838:E838"/>
    <mergeCell ref="F838:G838"/>
    <mergeCell ref="B839:E839"/>
    <mergeCell ref="F839:G839"/>
    <mergeCell ref="B840:E840"/>
    <mergeCell ref="F840:G840"/>
    <mergeCell ref="B831:D831"/>
    <mergeCell ref="B832:D832"/>
    <mergeCell ref="B833:D833"/>
    <mergeCell ref="B835:I835"/>
    <mergeCell ref="B837:E837"/>
    <mergeCell ref="F837:G837"/>
    <mergeCell ref="B827:D827"/>
    <mergeCell ref="E827:F827"/>
    <mergeCell ref="B828:D828"/>
    <mergeCell ref="E828:F828"/>
    <mergeCell ref="B829:D829"/>
    <mergeCell ref="E829:F829"/>
    <mergeCell ref="B824:D824"/>
    <mergeCell ref="E824:F824"/>
    <mergeCell ref="B825:D825"/>
    <mergeCell ref="E825:F825"/>
    <mergeCell ref="B826:D826"/>
    <mergeCell ref="E826:F826"/>
    <mergeCell ref="B822:D822"/>
    <mergeCell ref="E822:F822"/>
    <mergeCell ref="B823:D823"/>
    <mergeCell ref="E823:F823"/>
    <mergeCell ref="C807:H807"/>
    <mergeCell ref="C808:H808"/>
    <mergeCell ref="C809:F809"/>
    <mergeCell ref="D811:G811"/>
    <mergeCell ref="B817:F817"/>
    <mergeCell ref="B819:F819"/>
    <mergeCell ref="B821:D821"/>
    <mergeCell ref="E821:F821"/>
    <mergeCell ref="B796:E796"/>
    <mergeCell ref="F796:G796"/>
    <mergeCell ref="D799:G799"/>
    <mergeCell ref="B803:H803"/>
    <mergeCell ref="C806:H806"/>
    <mergeCell ref="B793:E793"/>
    <mergeCell ref="F793:G793"/>
    <mergeCell ref="B794:E794"/>
    <mergeCell ref="F794:G794"/>
    <mergeCell ref="B795:E795"/>
    <mergeCell ref="F795:G795"/>
    <mergeCell ref="B790:E790"/>
    <mergeCell ref="F790:G790"/>
    <mergeCell ref="B791:E791"/>
    <mergeCell ref="F791:G791"/>
    <mergeCell ref="B792:E792"/>
    <mergeCell ref="F792:G792"/>
    <mergeCell ref="B787:E787"/>
    <mergeCell ref="F787:G787"/>
    <mergeCell ref="B788:E788"/>
    <mergeCell ref="F788:G788"/>
    <mergeCell ref="B789:E789"/>
    <mergeCell ref="F789:G789"/>
    <mergeCell ref="B784:E784"/>
    <mergeCell ref="F784:G784"/>
    <mergeCell ref="B785:E785"/>
    <mergeCell ref="F785:G785"/>
    <mergeCell ref="B786:E786"/>
    <mergeCell ref="F786:G786"/>
    <mergeCell ref="B781:E781"/>
    <mergeCell ref="F781:G781"/>
    <mergeCell ref="B782:E782"/>
    <mergeCell ref="F782:G782"/>
    <mergeCell ref="B783:E783"/>
    <mergeCell ref="F783:G783"/>
    <mergeCell ref="B778:E778"/>
    <mergeCell ref="F778:G778"/>
    <mergeCell ref="B779:E779"/>
    <mergeCell ref="F779:G779"/>
    <mergeCell ref="B780:E780"/>
    <mergeCell ref="F780:G780"/>
    <mergeCell ref="B775:E775"/>
    <mergeCell ref="F775:G775"/>
    <mergeCell ref="B776:E776"/>
    <mergeCell ref="F776:G776"/>
    <mergeCell ref="B777:E777"/>
    <mergeCell ref="F777:G777"/>
    <mergeCell ref="B772:E772"/>
    <mergeCell ref="F772:G772"/>
    <mergeCell ref="B773:E773"/>
    <mergeCell ref="F773:G773"/>
    <mergeCell ref="B774:E774"/>
    <mergeCell ref="F774:G774"/>
    <mergeCell ref="B765:D765"/>
    <mergeCell ref="B766:D766"/>
    <mergeCell ref="B767:D767"/>
    <mergeCell ref="B769:I769"/>
    <mergeCell ref="B771:E771"/>
    <mergeCell ref="F771:G771"/>
    <mergeCell ref="B761:D761"/>
    <mergeCell ref="E761:F761"/>
    <mergeCell ref="B762:D762"/>
    <mergeCell ref="E762:F762"/>
    <mergeCell ref="B763:D763"/>
    <mergeCell ref="E763:F763"/>
    <mergeCell ref="B758:D758"/>
    <mergeCell ref="E758:F758"/>
    <mergeCell ref="B759:D759"/>
    <mergeCell ref="E759:F759"/>
    <mergeCell ref="B760:D760"/>
    <mergeCell ref="E760:F760"/>
    <mergeCell ref="B756:D756"/>
    <mergeCell ref="E756:F756"/>
    <mergeCell ref="B757:D757"/>
    <mergeCell ref="E757:F757"/>
    <mergeCell ref="C741:H741"/>
    <mergeCell ref="C742:H742"/>
    <mergeCell ref="C743:F743"/>
    <mergeCell ref="D745:G745"/>
    <mergeCell ref="B751:F751"/>
    <mergeCell ref="B730:E730"/>
    <mergeCell ref="F730:G730"/>
    <mergeCell ref="D733:G733"/>
    <mergeCell ref="B737:H737"/>
    <mergeCell ref="C740:H740"/>
    <mergeCell ref="B727:E727"/>
    <mergeCell ref="F727:G727"/>
    <mergeCell ref="B728:E728"/>
    <mergeCell ref="F728:G728"/>
    <mergeCell ref="B729:E729"/>
    <mergeCell ref="F729:G729"/>
    <mergeCell ref="B753:F753"/>
    <mergeCell ref="B755:D755"/>
    <mergeCell ref="E755:F755"/>
    <mergeCell ref="B724:E724"/>
    <mergeCell ref="F724:G724"/>
    <mergeCell ref="B725:E725"/>
    <mergeCell ref="F725:G725"/>
    <mergeCell ref="B726:E726"/>
    <mergeCell ref="F726:G726"/>
    <mergeCell ref="B721:E721"/>
    <mergeCell ref="F721:G721"/>
    <mergeCell ref="B722:E722"/>
    <mergeCell ref="F722:G722"/>
    <mergeCell ref="B723:E723"/>
    <mergeCell ref="F723:G723"/>
    <mergeCell ref="B718:E718"/>
    <mergeCell ref="F718:G718"/>
    <mergeCell ref="B719:E719"/>
    <mergeCell ref="F719:G719"/>
    <mergeCell ref="B720:E720"/>
    <mergeCell ref="F720:G720"/>
    <mergeCell ref="B715:E715"/>
    <mergeCell ref="F715:G715"/>
    <mergeCell ref="B716:E716"/>
    <mergeCell ref="F716:G716"/>
    <mergeCell ref="B717:E717"/>
    <mergeCell ref="F717:G717"/>
    <mergeCell ref="B712:E712"/>
    <mergeCell ref="F712:G712"/>
    <mergeCell ref="B713:E713"/>
    <mergeCell ref="F713:G713"/>
    <mergeCell ref="B714:E714"/>
    <mergeCell ref="F714:G714"/>
    <mergeCell ref="B709:E709"/>
    <mergeCell ref="F709:G709"/>
    <mergeCell ref="B710:E710"/>
    <mergeCell ref="F710:G710"/>
    <mergeCell ref="B711:E711"/>
    <mergeCell ref="F711:G711"/>
    <mergeCell ref="B706:E706"/>
    <mergeCell ref="F706:G706"/>
    <mergeCell ref="B707:E707"/>
    <mergeCell ref="F707:G707"/>
    <mergeCell ref="B708:E708"/>
    <mergeCell ref="F708:G708"/>
    <mergeCell ref="B699:D699"/>
    <mergeCell ref="B700:D700"/>
    <mergeCell ref="B701:D701"/>
    <mergeCell ref="B703:I703"/>
    <mergeCell ref="B705:E705"/>
    <mergeCell ref="F705:G705"/>
    <mergeCell ref="B695:D695"/>
    <mergeCell ref="E695:F695"/>
    <mergeCell ref="B696:D696"/>
    <mergeCell ref="E696:F696"/>
    <mergeCell ref="B697:D697"/>
    <mergeCell ref="E697:F697"/>
    <mergeCell ref="B692:D692"/>
    <mergeCell ref="E692:F692"/>
    <mergeCell ref="B693:D693"/>
    <mergeCell ref="E693:F693"/>
    <mergeCell ref="B694:D694"/>
    <mergeCell ref="E694:F694"/>
    <mergeCell ref="B690:D690"/>
    <mergeCell ref="E690:F690"/>
    <mergeCell ref="B691:D691"/>
    <mergeCell ref="E691:F691"/>
    <mergeCell ref="C675:H675"/>
    <mergeCell ref="C676:H676"/>
    <mergeCell ref="C677:F677"/>
    <mergeCell ref="D679:G679"/>
    <mergeCell ref="B685:F685"/>
    <mergeCell ref="B687:F687"/>
    <mergeCell ref="B689:D689"/>
    <mergeCell ref="E689:F689"/>
    <mergeCell ref="B664:E664"/>
    <mergeCell ref="F664:G664"/>
    <mergeCell ref="D667:G667"/>
    <mergeCell ref="B671:H671"/>
    <mergeCell ref="C674:H674"/>
    <mergeCell ref="B661:E661"/>
    <mergeCell ref="F661:G661"/>
    <mergeCell ref="B662:E662"/>
    <mergeCell ref="F662:G662"/>
    <mergeCell ref="B663:E663"/>
    <mergeCell ref="F663:G663"/>
    <mergeCell ref="B658:E658"/>
    <mergeCell ref="F658:G658"/>
    <mergeCell ref="B659:E659"/>
    <mergeCell ref="F659:G659"/>
    <mergeCell ref="B660:E660"/>
    <mergeCell ref="F660:G660"/>
    <mergeCell ref="B655:E655"/>
    <mergeCell ref="F655:G655"/>
    <mergeCell ref="B656:E656"/>
    <mergeCell ref="F656:G656"/>
    <mergeCell ref="B657:E657"/>
    <mergeCell ref="F657:G657"/>
    <mergeCell ref="B652:E652"/>
    <mergeCell ref="F652:G652"/>
    <mergeCell ref="B653:E653"/>
    <mergeCell ref="F653:G653"/>
    <mergeCell ref="B654:E654"/>
    <mergeCell ref="F654:G654"/>
    <mergeCell ref="B649:E649"/>
    <mergeCell ref="F649:G649"/>
    <mergeCell ref="B650:E650"/>
    <mergeCell ref="F650:G650"/>
    <mergeCell ref="B651:E651"/>
    <mergeCell ref="F651:G651"/>
    <mergeCell ref="B646:E646"/>
    <mergeCell ref="F646:G646"/>
    <mergeCell ref="B647:E647"/>
    <mergeCell ref="F647:G647"/>
    <mergeCell ref="B648:E648"/>
    <mergeCell ref="F648:G648"/>
    <mergeCell ref="B643:E643"/>
    <mergeCell ref="F643:G643"/>
    <mergeCell ref="B644:E644"/>
    <mergeCell ref="F644:G644"/>
    <mergeCell ref="B645:E645"/>
    <mergeCell ref="F645:G645"/>
    <mergeCell ref="B640:E640"/>
    <mergeCell ref="F640:G640"/>
    <mergeCell ref="B641:E641"/>
    <mergeCell ref="F641:G641"/>
    <mergeCell ref="B642:E642"/>
    <mergeCell ref="F642:G642"/>
    <mergeCell ref="B633:D633"/>
    <mergeCell ref="B634:D634"/>
    <mergeCell ref="B635:D635"/>
    <mergeCell ref="B637:I637"/>
    <mergeCell ref="B639:E639"/>
    <mergeCell ref="F639:G639"/>
    <mergeCell ref="B629:D629"/>
    <mergeCell ref="E629:F629"/>
    <mergeCell ref="B630:D630"/>
    <mergeCell ref="E630:F630"/>
    <mergeCell ref="B631:D631"/>
    <mergeCell ref="E631:F631"/>
    <mergeCell ref="B626:D626"/>
    <mergeCell ref="E626:F626"/>
    <mergeCell ref="B627:D627"/>
    <mergeCell ref="E627:F627"/>
    <mergeCell ref="B628:D628"/>
    <mergeCell ref="E628:F628"/>
    <mergeCell ref="B624:D624"/>
    <mergeCell ref="E624:F624"/>
    <mergeCell ref="B625:D625"/>
    <mergeCell ref="E625:F625"/>
    <mergeCell ref="C609:H609"/>
    <mergeCell ref="C610:H610"/>
    <mergeCell ref="C611:F611"/>
    <mergeCell ref="D613:G613"/>
    <mergeCell ref="B619:F619"/>
    <mergeCell ref="B598:E598"/>
    <mergeCell ref="F598:G598"/>
    <mergeCell ref="D601:G601"/>
    <mergeCell ref="B605:H605"/>
    <mergeCell ref="C608:H608"/>
    <mergeCell ref="B595:E595"/>
    <mergeCell ref="F595:G595"/>
    <mergeCell ref="B596:E596"/>
    <mergeCell ref="F596:G596"/>
    <mergeCell ref="B597:E597"/>
    <mergeCell ref="F597:G597"/>
    <mergeCell ref="B621:F621"/>
    <mergeCell ref="B623:D623"/>
    <mergeCell ref="E623:F623"/>
    <mergeCell ref="B592:E592"/>
    <mergeCell ref="F592:G592"/>
    <mergeCell ref="B593:E593"/>
    <mergeCell ref="F593:G593"/>
    <mergeCell ref="B594:E594"/>
    <mergeCell ref="F594:G594"/>
    <mergeCell ref="B589:E589"/>
    <mergeCell ref="F589:G589"/>
    <mergeCell ref="B590:E590"/>
    <mergeCell ref="F590:G590"/>
    <mergeCell ref="B591:E591"/>
    <mergeCell ref="F591:G591"/>
    <mergeCell ref="B586:E586"/>
    <mergeCell ref="F586:G586"/>
    <mergeCell ref="B587:E587"/>
    <mergeCell ref="F587:G587"/>
    <mergeCell ref="B588:E588"/>
    <mergeCell ref="F588:G588"/>
    <mergeCell ref="B583:E583"/>
    <mergeCell ref="F583:G583"/>
    <mergeCell ref="B584:E584"/>
    <mergeCell ref="F584:G584"/>
    <mergeCell ref="B585:E585"/>
    <mergeCell ref="F585:G585"/>
    <mergeCell ref="B580:E580"/>
    <mergeCell ref="F580:G580"/>
    <mergeCell ref="B581:E581"/>
    <mergeCell ref="F581:G581"/>
    <mergeCell ref="B582:E582"/>
    <mergeCell ref="F582:G582"/>
    <mergeCell ref="B577:E577"/>
    <mergeCell ref="F577:G577"/>
    <mergeCell ref="B578:E578"/>
    <mergeCell ref="F578:G578"/>
    <mergeCell ref="B579:E579"/>
    <mergeCell ref="F579:G579"/>
    <mergeCell ref="B574:E574"/>
    <mergeCell ref="F574:G574"/>
    <mergeCell ref="B575:E575"/>
    <mergeCell ref="F575:G575"/>
    <mergeCell ref="B576:E576"/>
    <mergeCell ref="F576:G576"/>
    <mergeCell ref="B567:D567"/>
    <mergeCell ref="B568:D568"/>
    <mergeCell ref="B569:D569"/>
    <mergeCell ref="B571:I571"/>
    <mergeCell ref="B573:E573"/>
    <mergeCell ref="F573:G573"/>
    <mergeCell ref="B563:D563"/>
    <mergeCell ref="E563:F563"/>
    <mergeCell ref="B564:D564"/>
    <mergeCell ref="E564:F564"/>
    <mergeCell ref="B565:D565"/>
    <mergeCell ref="E565:F565"/>
    <mergeCell ref="B560:D560"/>
    <mergeCell ref="E560:F560"/>
    <mergeCell ref="B561:D561"/>
    <mergeCell ref="E561:F561"/>
    <mergeCell ref="B562:D562"/>
    <mergeCell ref="E562:F562"/>
    <mergeCell ref="B558:D558"/>
    <mergeCell ref="E558:F558"/>
    <mergeCell ref="B559:D559"/>
    <mergeCell ref="E559:F559"/>
    <mergeCell ref="C543:H543"/>
    <mergeCell ref="C544:H544"/>
    <mergeCell ref="C545:F545"/>
    <mergeCell ref="D547:G547"/>
    <mergeCell ref="B553:F553"/>
    <mergeCell ref="B555:F555"/>
    <mergeCell ref="B557:D557"/>
    <mergeCell ref="E557:F557"/>
    <mergeCell ref="B532:E532"/>
    <mergeCell ref="F532:G532"/>
    <mergeCell ref="D535:G535"/>
    <mergeCell ref="B539:H539"/>
    <mergeCell ref="C542:H542"/>
    <mergeCell ref="B529:E529"/>
    <mergeCell ref="F529:G529"/>
    <mergeCell ref="B530:E530"/>
    <mergeCell ref="F530:G530"/>
    <mergeCell ref="B531:E531"/>
    <mergeCell ref="F531:G531"/>
    <mergeCell ref="B526:E526"/>
    <mergeCell ref="F526:G526"/>
    <mergeCell ref="B527:E527"/>
    <mergeCell ref="F527:G527"/>
    <mergeCell ref="B528:E528"/>
    <mergeCell ref="F528:G528"/>
    <mergeCell ref="B523:E523"/>
    <mergeCell ref="F523:G523"/>
    <mergeCell ref="B524:E524"/>
    <mergeCell ref="F524:G524"/>
    <mergeCell ref="B525:E525"/>
    <mergeCell ref="F525:G525"/>
    <mergeCell ref="B520:E520"/>
    <mergeCell ref="F520:G520"/>
    <mergeCell ref="B521:E521"/>
    <mergeCell ref="F521:G521"/>
    <mergeCell ref="B522:E522"/>
    <mergeCell ref="F522:G522"/>
    <mergeCell ref="B517:E517"/>
    <mergeCell ref="F517:G517"/>
    <mergeCell ref="B518:E518"/>
    <mergeCell ref="F518:G518"/>
    <mergeCell ref="B519:E519"/>
    <mergeCell ref="F519:G519"/>
    <mergeCell ref="B514:E514"/>
    <mergeCell ref="F514:G514"/>
    <mergeCell ref="B515:E515"/>
    <mergeCell ref="F515:G515"/>
    <mergeCell ref="B516:E516"/>
    <mergeCell ref="F516:G516"/>
    <mergeCell ref="B511:E511"/>
    <mergeCell ref="F511:G511"/>
    <mergeCell ref="B512:E512"/>
    <mergeCell ref="F512:G512"/>
    <mergeCell ref="B513:E513"/>
    <mergeCell ref="F513:G513"/>
    <mergeCell ref="B508:E508"/>
    <mergeCell ref="F508:G508"/>
    <mergeCell ref="B509:E509"/>
    <mergeCell ref="F509:G509"/>
    <mergeCell ref="B510:E510"/>
    <mergeCell ref="F510:G510"/>
    <mergeCell ref="B501:D501"/>
    <mergeCell ref="B502:D502"/>
    <mergeCell ref="B503:D503"/>
    <mergeCell ref="B505:I505"/>
    <mergeCell ref="B507:E507"/>
    <mergeCell ref="F507:G507"/>
    <mergeCell ref="B497:D497"/>
    <mergeCell ref="E497:F497"/>
    <mergeCell ref="B498:D498"/>
    <mergeCell ref="E498:F498"/>
    <mergeCell ref="B499:D499"/>
    <mergeCell ref="E499:F499"/>
    <mergeCell ref="B494:D494"/>
    <mergeCell ref="E494:F494"/>
    <mergeCell ref="B495:D495"/>
    <mergeCell ref="E495:F495"/>
    <mergeCell ref="B496:D496"/>
    <mergeCell ref="E496:F496"/>
    <mergeCell ref="B492:D492"/>
    <mergeCell ref="E492:F492"/>
    <mergeCell ref="B493:D493"/>
    <mergeCell ref="E493:F493"/>
    <mergeCell ref="C477:H477"/>
    <mergeCell ref="C478:H478"/>
    <mergeCell ref="C479:F479"/>
    <mergeCell ref="D481:G481"/>
    <mergeCell ref="B487:F487"/>
    <mergeCell ref="B466:E466"/>
    <mergeCell ref="F466:G466"/>
    <mergeCell ref="D469:G469"/>
    <mergeCell ref="B473:H473"/>
    <mergeCell ref="C476:H476"/>
    <mergeCell ref="B463:E463"/>
    <mergeCell ref="F463:G463"/>
    <mergeCell ref="B464:E464"/>
    <mergeCell ref="F464:G464"/>
    <mergeCell ref="B465:E465"/>
    <mergeCell ref="F465:G465"/>
    <mergeCell ref="B489:F489"/>
    <mergeCell ref="B491:D491"/>
    <mergeCell ref="E491:F491"/>
    <mergeCell ref="B460:E460"/>
    <mergeCell ref="F460:G460"/>
    <mergeCell ref="B461:E461"/>
    <mergeCell ref="F461:G461"/>
    <mergeCell ref="B462:E462"/>
    <mergeCell ref="F462:G462"/>
    <mergeCell ref="B457:E457"/>
    <mergeCell ref="F457:G457"/>
    <mergeCell ref="B458:E458"/>
    <mergeCell ref="F458:G458"/>
    <mergeCell ref="B459:E459"/>
    <mergeCell ref="F459:G459"/>
    <mergeCell ref="B454:E454"/>
    <mergeCell ref="F454:G454"/>
    <mergeCell ref="B455:E455"/>
    <mergeCell ref="F455:G455"/>
    <mergeCell ref="B456:E456"/>
    <mergeCell ref="F456:G456"/>
    <mergeCell ref="B451:E451"/>
    <mergeCell ref="F451:G451"/>
    <mergeCell ref="B452:E452"/>
    <mergeCell ref="F452:G452"/>
    <mergeCell ref="B453:E453"/>
    <mergeCell ref="F453:G453"/>
    <mergeCell ref="B448:E448"/>
    <mergeCell ref="F448:G448"/>
    <mergeCell ref="B449:E449"/>
    <mergeCell ref="F449:G449"/>
    <mergeCell ref="B450:E450"/>
    <mergeCell ref="F450:G450"/>
    <mergeCell ref="B445:E445"/>
    <mergeCell ref="F445:G445"/>
    <mergeCell ref="B446:E446"/>
    <mergeCell ref="F446:G446"/>
    <mergeCell ref="B447:E447"/>
    <mergeCell ref="F447:G447"/>
    <mergeCell ref="B442:E442"/>
    <mergeCell ref="F442:G442"/>
    <mergeCell ref="B443:E443"/>
    <mergeCell ref="F443:G443"/>
    <mergeCell ref="B444:E444"/>
    <mergeCell ref="F444:G444"/>
    <mergeCell ref="B435:D435"/>
    <mergeCell ref="B436:D436"/>
    <mergeCell ref="B437:D437"/>
    <mergeCell ref="B439:I439"/>
    <mergeCell ref="B441:E441"/>
    <mergeCell ref="F441:G441"/>
    <mergeCell ref="B431:D431"/>
    <mergeCell ref="E431:F431"/>
    <mergeCell ref="B432:D432"/>
    <mergeCell ref="E432:F432"/>
    <mergeCell ref="B433:D433"/>
    <mergeCell ref="E433:F433"/>
    <mergeCell ref="B428:D428"/>
    <mergeCell ref="E428:F428"/>
    <mergeCell ref="B429:D429"/>
    <mergeCell ref="E429:F429"/>
    <mergeCell ref="B430:D430"/>
    <mergeCell ref="E430:F430"/>
    <mergeCell ref="B426:D426"/>
    <mergeCell ref="E426:F426"/>
    <mergeCell ref="B427:D427"/>
    <mergeCell ref="E427:F427"/>
    <mergeCell ref="C411:H411"/>
    <mergeCell ref="C412:H412"/>
    <mergeCell ref="C413:F413"/>
    <mergeCell ref="D415:G415"/>
    <mergeCell ref="B421:F421"/>
    <mergeCell ref="B423:F423"/>
    <mergeCell ref="B425:D425"/>
    <mergeCell ref="E425:F425"/>
    <mergeCell ref="B400:E400"/>
    <mergeCell ref="F400:G400"/>
    <mergeCell ref="D403:G403"/>
    <mergeCell ref="B407:H407"/>
    <mergeCell ref="C410:H410"/>
    <mergeCell ref="B397:E397"/>
    <mergeCell ref="F397:G397"/>
    <mergeCell ref="B398:E398"/>
    <mergeCell ref="F398:G398"/>
    <mergeCell ref="B399:E399"/>
    <mergeCell ref="F399:G399"/>
    <mergeCell ref="B394:E394"/>
    <mergeCell ref="F394:G394"/>
    <mergeCell ref="B395:E395"/>
    <mergeCell ref="F395:G395"/>
    <mergeCell ref="B396:E396"/>
    <mergeCell ref="F396:G396"/>
    <mergeCell ref="B391:E391"/>
    <mergeCell ref="F391:G391"/>
    <mergeCell ref="B392:E392"/>
    <mergeCell ref="F392:G392"/>
    <mergeCell ref="B393:E393"/>
    <mergeCell ref="F393:G393"/>
    <mergeCell ref="B388:E388"/>
    <mergeCell ref="F388:G388"/>
    <mergeCell ref="B389:E389"/>
    <mergeCell ref="F389:G389"/>
    <mergeCell ref="B390:E390"/>
    <mergeCell ref="F390:G390"/>
    <mergeCell ref="B385:E385"/>
    <mergeCell ref="F385:G385"/>
    <mergeCell ref="B386:E386"/>
    <mergeCell ref="F386:G386"/>
    <mergeCell ref="B387:E387"/>
    <mergeCell ref="F387:G387"/>
    <mergeCell ref="B382:E382"/>
    <mergeCell ref="F382:G382"/>
    <mergeCell ref="B383:E383"/>
    <mergeCell ref="F383:G383"/>
    <mergeCell ref="B384:E384"/>
    <mergeCell ref="F384:G384"/>
    <mergeCell ref="B379:E379"/>
    <mergeCell ref="F379:G379"/>
    <mergeCell ref="B380:E380"/>
    <mergeCell ref="F380:G380"/>
    <mergeCell ref="B381:E381"/>
    <mergeCell ref="F381:G381"/>
    <mergeCell ref="B376:E376"/>
    <mergeCell ref="F376:G376"/>
    <mergeCell ref="B377:E377"/>
    <mergeCell ref="F377:G377"/>
    <mergeCell ref="B378:E378"/>
    <mergeCell ref="F378:G378"/>
    <mergeCell ref="B369:D369"/>
    <mergeCell ref="B370:D370"/>
    <mergeCell ref="B371:D371"/>
    <mergeCell ref="B373:I373"/>
    <mergeCell ref="B375:E375"/>
    <mergeCell ref="F375:G375"/>
    <mergeCell ref="B365:D365"/>
    <mergeCell ref="E365:F365"/>
    <mergeCell ref="B366:D366"/>
    <mergeCell ref="E366:F366"/>
    <mergeCell ref="B367:D367"/>
    <mergeCell ref="E367:F367"/>
    <mergeCell ref="B362:D362"/>
    <mergeCell ref="E362:F362"/>
    <mergeCell ref="B363:D363"/>
    <mergeCell ref="E363:F363"/>
    <mergeCell ref="B364:D364"/>
    <mergeCell ref="E364:F364"/>
    <mergeCell ref="B360:D360"/>
    <mergeCell ref="E360:F360"/>
    <mergeCell ref="B361:D361"/>
    <mergeCell ref="E361:F361"/>
    <mergeCell ref="C345:H345"/>
    <mergeCell ref="C346:H346"/>
    <mergeCell ref="C347:F347"/>
    <mergeCell ref="D349:G349"/>
    <mergeCell ref="B355:F355"/>
    <mergeCell ref="B334:E334"/>
    <mergeCell ref="F334:G334"/>
    <mergeCell ref="D337:G337"/>
    <mergeCell ref="B341:H341"/>
    <mergeCell ref="C344:H344"/>
    <mergeCell ref="B331:E331"/>
    <mergeCell ref="F331:G331"/>
    <mergeCell ref="B332:E332"/>
    <mergeCell ref="F332:G332"/>
    <mergeCell ref="B333:E333"/>
    <mergeCell ref="F333:G333"/>
    <mergeCell ref="B357:F357"/>
    <mergeCell ref="B359:D359"/>
    <mergeCell ref="E359:F359"/>
    <mergeCell ref="B328:E328"/>
    <mergeCell ref="F328:G328"/>
    <mergeCell ref="B329:E329"/>
    <mergeCell ref="F329:G329"/>
    <mergeCell ref="B330:E330"/>
    <mergeCell ref="F330:G330"/>
    <mergeCell ref="B325:E325"/>
    <mergeCell ref="F325:G325"/>
    <mergeCell ref="B326:E326"/>
    <mergeCell ref="F326:G326"/>
    <mergeCell ref="B327:E327"/>
    <mergeCell ref="F327:G327"/>
    <mergeCell ref="B322:E322"/>
    <mergeCell ref="F322:G322"/>
    <mergeCell ref="B323:E323"/>
    <mergeCell ref="F323:G323"/>
    <mergeCell ref="B324:E324"/>
    <mergeCell ref="F324:G324"/>
    <mergeCell ref="B319:E319"/>
    <mergeCell ref="F319:G319"/>
    <mergeCell ref="B320:E320"/>
    <mergeCell ref="F320:G320"/>
    <mergeCell ref="B321:E321"/>
    <mergeCell ref="F321:G321"/>
    <mergeCell ref="B316:E316"/>
    <mergeCell ref="F316:G316"/>
    <mergeCell ref="B317:E317"/>
    <mergeCell ref="F317:G317"/>
    <mergeCell ref="B318:E318"/>
    <mergeCell ref="F318:G318"/>
    <mergeCell ref="B313:E313"/>
    <mergeCell ref="F313:G313"/>
    <mergeCell ref="B314:E314"/>
    <mergeCell ref="F314:G314"/>
    <mergeCell ref="B315:E315"/>
    <mergeCell ref="F315:G315"/>
    <mergeCell ref="B310:E310"/>
    <mergeCell ref="F310:G310"/>
    <mergeCell ref="B311:E311"/>
    <mergeCell ref="F311:G311"/>
    <mergeCell ref="B312:E312"/>
    <mergeCell ref="F312:G312"/>
    <mergeCell ref="B303:D303"/>
    <mergeCell ref="B304:D304"/>
    <mergeCell ref="B305:D305"/>
    <mergeCell ref="B307:I307"/>
    <mergeCell ref="B309:E309"/>
    <mergeCell ref="F309:G309"/>
    <mergeCell ref="B299:D299"/>
    <mergeCell ref="E299:F299"/>
    <mergeCell ref="B300:D300"/>
    <mergeCell ref="E300:F300"/>
    <mergeCell ref="B301:D301"/>
    <mergeCell ref="E301:F301"/>
    <mergeCell ref="B296:D296"/>
    <mergeCell ref="E296:F296"/>
    <mergeCell ref="B297:D297"/>
    <mergeCell ref="E297:F297"/>
    <mergeCell ref="B298:D298"/>
    <mergeCell ref="E298:F298"/>
    <mergeCell ref="B294:D294"/>
    <mergeCell ref="E294:F294"/>
    <mergeCell ref="B295:D295"/>
    <mergeCell ref="E295:F295"/>
    <mergeCell ref="C279:H279"/>
    <mergeCell ref="C280:H280"/>
    <mergeCell ref="C281:F281"/>
    <mergeCell ref="D283:G283"/>
    <mergeCell ref="B289:F289"/>
    <mergeCell ref="B291:F291"/>
    <mergeCell ref="B293:D293"/>
    <mergeCell ref="E293:F293"/>
    <mergeCell ref="B268:E268"/>
    <mergeCell ref="F268:G268"/>
    <mergeCell ref="D271:G271"/>
    <mergeCell ref="B275:H275"/>
    <mergeCell ref="C278:H278"/>
    <mergeCell ref="B265:E265"/>
    <mergeCell ref="F265:G265"/>
    <mergeCell ref="B266:E266"/>
    <mergeCell ref="F266:G266"/>
    <mergeCell ref="B267:E267"/>
    <mergeCell ref="F267:G267"/>
    <mergeCell ref="B262:E262"/>
    <mergeCell ref="F262:G262"/>
    <mergeCell ref="B263:E263"/>
    <mergeCell ref="F263:G263"/>
    <mergeCell ref="B264:E264"/>
    <mergeCell ref="F264:G264"/>
    <mergeCell ref="B259:E259"/>
    <mergeCell ref="F259:G259"/>
    <mergeCell ref="B260:E260"/>
    <mergeCell ref="F260:G260"/>
    <mergeCell ref="B261:E261"/>
    <mergeCell ref="F261:G261"/>
    <mergeCell ref="B256:E256"/>
    <mergeCell ref="F256:G256"/>
    <mergeCell ref="B257:E257"/>
    <mergeCell ref="F257:G257"/>
    <mergeCell ref="B258:E258"/>
    <mergeCell ref="F258:G258"/>
    <mergeCell ref="B253:E253"/>
    <mergeCell ref="F253:G253"/>
    <mergeCell ref="B254:E254"/>
    <mergeCell ref="F254:G254"/>
    <mergeCell ref="B255:E255"/>
    <mergeCell ref="F255:G255"/>
    <mergeCell ref="B250:E250"/>
    <mergeCell ref="F250:G250"/>
    <mergeCell ref="B251:E251"/>
    <mergeCell ref="F251:G251"/>
    <mergeCell ref="B252:E252"/>
    <mergeCell ref="F252:G252"/>
    <mergeCell ref="B247:E247"/>
    <mergeCell ref="F247:G247"/>
    <mergeCell ref="B248:E248"/>
    <mergeCell ref="F248:G248"/>
    <mergeCell ref="B249:E249"/>
    <mergeCell ref="F249:G249"/>
    <mergeCell ref="B244:E244"/>
    <mergeCell ref="F244:G244"/>
    <mergeCell ref="B245:E245"/>
    <mergeCell ref="F245:G245"/>
    <mergeCell ref="B246:E246"/>
    <mergeCell ref="F246:G246"/>
    <mergeCell ref="B237:D237"/>
    <mergeCell ref="B238:D238"/>
    <mergeCell ref="B239:D239"/>
    <mergeCell ref="B241:I241"/>
    <mergeCell ref="B243:E243"/>
    <mergeCell ref="F243:G243"/>
    <mergeCell ref="B233:D233"/>
    <mergeCell ref="E233:F233"/>
    <mergeCell ref="B234:D234"/>
    <mergeCell ref="E234:F234"/>
    <mergeCell ref="B235:D235"/>
    <mergeCell ref="E235:F235"/>
    <mergeCell ref="B230:D230"/>
    <mergeCell ref="E230:F230"/>
    <mergeCell ref="B231:D231"/>
    <mergeCell ref="E231:F231"/>
    <mergeCell ref="B232:D232"/>
    <mergeCell ref="E232:F232"/>
    <mergeCell ref="B228:D228"/>
    <mergeCell ref="E228:F228"/>
    <mergeCell ref="B229:D229"/>
    <mergeCell ref="E229:F229"/>
    <mergeCell ref="C213:H213"/>
    <mergeCell ref="C214:H214"/>
    <mergeCell ref="C215:F215"/>
    <mergeCell ref="D217:G217"/>
    <mergeCell ref="B223:F223"/>
    <mergeCell ref="B202:E202"/>
    <mergeCell ref="F202:G202"/>
    <mergeCell ref="D205:G205"/>
    <mergeCell ref="B209:H209"/>
    <mergeCell ref="C212:H212"/>
    <mergeCell ref="B199:E199"/>
    <mergeCell ref="F199:G199"/>
    <mergeCell ref="B200:E200"/>
    <mergeCell ref="F200:G200"/>
    <mergeCell ref="B201:E201"/>
    <mergeCell ref="F201:G201"/>
    <mergeCell ref="B225:F225"/>
    <mergeCell ref="B227:D227"/>
    <mergeCell ref="E227:F227"/>
    <mergeCell ref="B196:E196"/>
    <mergeCell ref="F196:G196"/>
    <mergeCell ref="B197:E197"/>
    <mergeCell ref="F197:G197"/>
    <mergeCell ref="B198:E198"/>
    <mergeCell ref="F198:G198"/>
    <mergeCell ref="B193:E193"/>
    <mergeCell ref="F193:G193"/>
    <mergeCell ref="B194:E194"/>
    <mergeCell ref="F194:G194"/>
    <mergeCell ref="B195:E195"/>
    <mergeCell ref="F195:G195"/>
    <mergeCell ref="B190:E190"/>
    <mergeCell ref="F190:G190"/>
    <mergeCell ref="B191:E191"/>
    <mergeCell ref="F191:G191"/>
    <mergeCell ref="B192:E192"/>
    <mergeCell ref="F192:G192"/>
    <mergeCell ref="B187:E187"/>
    <mergeCell ref="F187:G187"/>
    <mergeCell ref="B188:E188"/>
    <mergeCell ref="F188:G188"/>
    <mergeCell ref="B189:E189"/>
    <mergeCell ref="F189:G189"/>
    <mergeCell ref="B184:E184"/>
    <mergeCell ref="F184:G184"/>
    <mergeCell ref="B185:E185"/>
    <mergeCell ref="F185:G185"/>
    <mergeCell ref="B186:E186"/>
    <mergeCell ref="F186:G186"/>
    <mergeCell ref="B181:E181"/>
    <mergeCell ref="F181:G181"/>
    <mergeCell ref="B182:E182"/>
    <mergeCell ref="F182:G182"/>
    <mergeCell ref="B183:E183"/>
    <mergeCell ref="F183:G183"/>
    <mergeCell ref="B178:E178"/>
    <mergeCell ref="F178:G178"/>
    <mergeCell ref="B179:E179"/>
    <mergeCell ref="F179:G179"/>
    <mergeCell ref="B180:E180"/>
    <mergeCell ref="F180:G180"/>
    <mergeCell ref="B172:D172"/>
    <mergeCell ref="B173:D173"/>
    <mergeCell ref="B175:I175"/>
    <mergeCell ref="B177:E177"/>
    <mergeCell ref="F177:G177"/>
    <mergeCell ref="B168:D168"/>
    <mergeCell ref="E168:F168"/>
    <mergeCell ref="B169:D169"/>
    <mergeCell ref="E169:F169"/>
    <mergeCell ref="B171:D171"/>
    <mergeCell ref="B165:D165"/>
    <mergeCell ref="E165:F165"/>
    <mergeCell ref="B166:D166"/>
    <mergeCell ref="E166:F166"/>
    <mergeCell ref="B167:D167"/>
    <mergeCell ref="E167:F167"/>
    <mergeCell ref="B162:D162"/>
    <mergeCell ref="E162:F162"/>
    <mergeCell ref="B163:D163"/>
    <mergeCell ref="E163:F163"/>
    <mergeCell ref="B164:D164"/>
    <mergeCell ref="E164:F164"/>
    <mergeCell ref="C149:F149"/>
    <mergeCell ref="D151:G151"/>
    <mergeCell ref="B157:F157"/>
    <mergeCell ref="D139:G139"/>
    <mergeCell ref="B143:H143"/>
    <mergeCell ref="C146:H146"/>
    <mergeCell ref="C147:H147"/>
    <mergeCell ref="C148:H148"/>
    <mergeCell ref="B134:E134"/>
    <mergeCell ref="F134:G134"/>
    <mergeCell ref="B135:E135"/>
    <mergeCell ref="F135:G135"/>
    <mergeCell ref="B136:E136"/>
    <mergeCell ref="F136:G136"/>
    <mergeCell ref="B159:F159"/>
    <mergeCell ref="B161:D161"/>
    <mergeCell ref="E161:F161"/>
    <mergeCell ref="B131:E131"/>
    <mergeCell ref="F131:G131"/>
    <mergeCell ref="B132:E132"/>
    <mergeCell ref="F132:G132"/>
    <mergeCell ref="B133:E133"/>
    <mergeCell ref="F133:G133"/>
    <mergeCell ref="B128:E128"/>
    <mergeCell ref="F128:G128"/>
    <mergeCell ref="B129:E129"/>
    <mergeCell ref="F129:G129"/>
    <mergeCell ref="B130:E130"/>
    <mergeCell ref="F130:G130"/>
    <mergeCell ref="B125:E125"/>
    <mergeCell ref="F125:G125"/>
    <mergeCell ref="B126:E126"/>
    <mergeCell ref="F126:G126"/>
    <mergeCell ref="B127:E127"/>
    <mergeCell ref="F127:G127"/>
    <mergeCell ref="B122:E122"/>
    <mergeCell ref="F122:G122"/>
    <mergeCell ref="B123:E123"/>
    <mergeCell ref="F123:G123"/>
    <mergeCell ref="B124:E124"/>
    <mergeCell ref="F124:G124"/>
    <mergeCell ref="B119:E119"/>
    <mergeCell ref="F119:G119"/>
    <mergeCell ref="B120:E120"/>
    <mergeCell ref="F120:G120"/>
    <mergeCell ref="B121:E121"/>
    <mergeCell ref="F121:G121"/>
    <mergeCell ref="B116:E116"/>
    <mergeCell ref="F116:G116"/>
    <mergeCell ref="B117:E117"/>
    <mergeCell ref="F117:G117"/>
    <mergeCell ref="B118:E118"/>
    <mergeCell ref="F118:G118"/>
    <mergeCell ref="B77:H77"/>
    <mergeCell ref="C80:H80"/>
    <mergeCell ref="C81:H81"/>
    <mergeCell ref="C82:H82"/>
    <mergeCell ref="C83:F83"/>
    <mergeCell ref="B93:F93"/>
    <mergeCell ref="B95:D95"/>
    <mergeCell ref="E95:F95"/>
    <mergeCell ref="B113:E113"/>
    <mergeCell ref="F113:G113"/>
    <mergeCell ref="B114:E114"/>
    <mergeCell ref="F114:G114"/>
    <mergeCell ref="B115:E115"/>
    <mergeCell ref="F115:G115"/>
    <mergeCell ref="B109:I109"/>
    <mergeCell ref="B111:E111"/>
    <mergeCell ref="F111:G111"/>
    <mergeCell ref="B112:E112"/>
    <mergeCell ref="F112:G112"/>
    <mergeCell ref="B103:D103"/>
    <mergeCell ref="E103:F103"/>
    <mergeCell ref="B105:D105"/>
    <mergeCell ref="B106:D106"/>
    <mergeCell ref="B107:D107"/>
    <mergeCell ref="B100:D100"/>
    <mergeCell ref="E100:F100"/>
    <mergeCell ref="B101:D101"/>
    <mergeCell ref="E101:F101"/>
    <mergeCell ref="B102:D102"/>
    <mergeCell ref="E102:F102"/>
    <mergeCell ref="B2:H2"/>
    <mergeCell ref="D73:G73"/>
    <mergeCell ref="B43:I43"/>
    <mergeCell ref="F64:G64"/>
    <mergeCell ref="F63:G63"/>
    <mergeCell ref="F62:G62"/>
    <mergeCell ref="F61:G61"/>
    <mergeCell ref="F60:G60"/>
    <mergeCell ref="F59:G59"/>
    <mergeCell ref="F49:G49"/>
    <mergeCell ref="F48:G48"/>
    <mergeCell ref="F47:G47"/>
    <mergeCell ref="F46:G46"/>
    <mergeCell ref="F70:G70"/>
    <mergeCell ref="F69:G69"/>
    <mergeCell ref="F68:G68"/>
    <mergeCell ref="F67:G67"/>
    <mergeCell ref="F66:G66"/>
    <mergeCell ref="F65:G65"/>
    <mergeCell ref="B65:E65"/>
    <mergeCell ref="F55:G55"/>
    <mergeCell ref="B59:E59"/>
    <mergeCell ref="B58:E58"/>
    <mergeCell ref="B57:E57"/>
    <mergeCell ref="B56:E56"/>
    <mergeCell ref="B70:E70"/>
    <mergeCell ref="B69:E69"/>
    <mergeCell ref="B68:E68"/>
    <mergeCell ref="B67:E67"/>
    <mergeCell ref="B66:E66"/>
    <mergeCell ref="F50:G50"/>
    <mergeCell ref="F51:G51"/>
    <mergeCell ref="C14:H14"/>
    <mergeCell ref="C15:H15"/>
    <mergeCell ref="C16:H16"/>
    <mergeCell ref="C17:F17"/>
    <mergeCell ref="E33:F33"/>
    <mergeCell ref="E32:F32"/>
    <mergeCell ref="E31:F31"/>
    <mergeCell ref="E30:F30"/>
    <mergeCell ref="D19:G19"/>
    <mergeCell ref="B25:F25"/>
    <mergeCell ref="B30:D30"/>
    <mergeCell ref="B27:F27"/>
    <mergeCell ref="B29:D29"/>
    <mergeCell ref="E29:F29"/>
    <mergeCell ref="B64:E64"/>
    <mergeCell ref="B63:E63"/>
    <mergeCell ref="B62:E62"/>
    <mergeCell ref="B61:E61"/>
    <mergeCell ref="B60:E60"/>
    <mergeCell ref="B50:E50"/>
    <mergeCell ref="F54:G54"/>
    <mergeCell ref="F53:G53"/>
    <mergeCell ref="F52:G52"/>
    <mergeCell ref="F58:G58"/>
    <mergeCell ref="F57:G57"/>
    <mergeCell ref="F56:G56"/>
    <mergeCell ref="B49:E49"/>
    <mergeCell ref="B48:E48"/>
    <mergeCell ref="B47:E47"/>
    <mergeCell ref="B46:E46"/>
    <mergeCell ref="B55:E55"/>
    <mergeCell ref="B54:E54"/>
    <mergeCell ref="B951:F951"/>
    <mergeCell ref="B953:D953"/>
    <mergeCell ref="E953:F953"/>
    <mergeCell ref="E37:F37"/>
    <mergeCell ref="F45:G45"/>
    <mergeCell ref="B31:D31"/>
    <mergeCell ref="B41:D41"/>
    <mergeCell ref="B40:D40"/>
    <mergeCell ref="B39:D39"/>
    <mergeCell ref="B37:D37"/>
    <mergeCell ref="B36:D36"/>
    <mergeCell ref="B35:D35"/>
    <mergeCell ref="B45:E45"/>
    <mergeCell ref="B34:D34"/>
    <mergeCell ref="B33:D33"/>
    <mergeCell ref="B32:D32"/>
    <mergeCell ref="E35:F35"/>
    <mergeCell ref="E36:F36"/>
    <mergeCell ref="E34:F34"/>
    <mergeCell ref="B53:E53"/>
    <mergeCell ref="B52:E52"/>
    <mergeCell ref="B51:E51"/>
    <mergeCell ref="B97:D97"/>
    <mergeCell ref="E97:F97"/>
    <mergeCell ref="B98:D98"/>
    <mergeCell ref="E98:F98"/>
    <mergeCell ref="B99:D99"/>
    <mergeCell ref="E99:F99"/>
    <mergeCell ref="D85:G85"/>
    <mergeCell ref="B91:F91"/>
    <mergeCell ref="B96:D96"/>
    <mergeCell ref="E96:F96"/>
  </mergeCells>
  <dataValidations count="1">
    <dataValidation type="list" allowBlank="1" showInputMessage="1" showErrorMessage="1" sqref="E20 G883 E86 G25 E152 G91 E218 G157 E284 G223 E350 G289 E416 G355 E482 G421 E548 G487 E614 G553 E680 G619 E746 G685 E812 G751 E878 G817 E944 G949" xr:uid="{00000000-0002-0000-0F00-000000000000}">
      <formula1>"Yes, No"</formula1>
    </dataValidation>
  </dataValidations>
  <pageMargins left="0.7" right="0.7" top="0.75" bottom="0.75" header="0.3" footer="0.3"/>
  <pageSetup scale="99" fitToHeight="0" orientation="portrait" r:id="rId1"/>
  <rowBreaks count="28" manualBreakCount="28">
    <brk id="74" max="16383" man="1"/>
    <brk id="108" min="1" max="8" man="1"/>
    <brk id="140" max="16383" man="1"/>
    <brk id="174" min="1" max="8" man="1"/>
    <brk id="206" max="16383" man="1"/>
    <brk id="240" min="1" max="8" man="1"/>
    <brk id="272" max="16383" man="1"/>
    <brk id="306" min="1" max="8" man="1"/>
    <brk id="338" max="16383" man="1"/>
    <brk id="372" min="1" max="8" man="1"/>
    <brk id="404" max="16383" man="1"/>
    <brk id="438" min="1" max="8" man="1"/>
    <brk id="470" max="16383" man="1"/>
    <brk id="504" min="1" max="8" man="1"/>
    <brk id="536" max="16383" man="1"/>
    <brk id="570" min="1" max="8" man="1"/>
    <brk id="602" max="16383" man="1"/>
    <brk id="636" min="1" max="8" man="1"/>
    <brk id="668" max="16383" man="1"/>
    <brk id="702" min="1" max="8" man="1"/>
    <brk id="734" max="16383" man="1"/>
    <brk id="768" min="1" max="8" man="1"/>
    <brk id="800" max="16383" man="1"/>
    <brk id="834" min="1" max="8" man="1"/>
    <brk id="866" max="16383" man="1"/>
    <brk id="900" min="1" max="8" man="1"/>
    <brk id="932" max="16383" man="1"/>
    <brk id="966"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8</xdr:col>
                    <xdr:colOff>480060</xdr:colOff>
                    <xdr:row>8</xdr:row>
                    <xdr:rowOff>45720</xdr:rowOff>
                  </from>
                  <to>
                    <xdr:col>8</xdr:col>
                    <xdr:colOff>822960</xdr:colOff>
                    <xdr:row>8</xdr:row>
                    <xdr:rowOff>868680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7" tint="-0.249977111117893"/>
    <pageSetUpPr fitToPage="1"/>
  </sheetPr>
  <dimension ref="B1:K45"/>
  <sheetViews>
    <sheetView showGridLines="0" showRowColHeaders="0" topLeftCell="A66" zoomScaleNormal="100" workbookViewId="0">
      <selection activeCell="I39" sqref="I39:K39"/>
    </sheetView>
  </sheetViews>
  <sheetFormatPr defaultRowHeight="14.4" x14ac:dyDescent="0.3"/>
  <cols>
    <col min="1" max="1" width="4.6640625" customWidth="1"/>
    <col min="2" max="2" width="38.33203125" customWidth="1"/>
    <col min="4" max="5" width="9.109375" style="309"/>
    <col min="8" max="8" width="4.6640625" customWidth="1"/>
  </cols>
  <sheetData>
    <row r="1" spans="2:9" ht="24" customHeight="1" x14ac:dyDescent="0.3">
      <c r="B1" s="17" t="s">
        <v>91</v>
      </c>
    </row>
    <row r="2" spans="2:9" x14ac:dyDescent="0.3">
      <c r="B2" s="463" t="str">
        <f>'Title Page'!$D$9</f>
        <v>Weber State University</v>
      </c>
      <c r="C2" s="463"/>
      <c r="D2" s="463"/>
      <c r="E2" s="463"/>
      <c r="F2" s="463"/>
      <c r="G2" s="463"/>
      <c r="H2" s="463"/>
    </row>
    <row r="3" spans="2:9" s="111" customFormat="1" x14ac:dyDescent="0.3">
      <c r="D3" s="309"/>
      <c r="E3" s="309"/>
    </row>
    <row r="4" spans="2:9" s="141" customFormat="1" x14ac:dyDescent="0.3">
      <c r="B4" s="485" t="s">
        <v>419</v>
      </c>
      <c r="C4" s="485"/>
      <c r="D4" s="485"/>
      <c r="E4" s="485"/>
      <c r="F4" s="485"/>
      <c r="G4" s="485"/>
      <c r="H4" s="485"/>
    </row>
    <row r="5" spans="2:9" x14ac:dyDescent="0.3">
      <c r="B5" s="36" t="s">
        <v>92</v>
      </c>
    </row>
    <row r="6" spans="2:9" x14ac:dyDescent="0.3">
      <c r="B6" s="36" t="s">
        <v>117</v>
      </c>
    </row>
    <row r="7" spans="2:9" x14ac:dyDescent="0.3">
      <c r="B7" s="35" t="s">
        <v>123</v>
      </c>
    </row>
    <row r="8" spans="2:9" ht="28.2" customHeight="1" x14ac:dyDescent="0.3">
      <c r="B8" s="659" t="s">
        <v>124</v>
      </c>
      <c r="C8" s="659"/>
      <c r="D8" s="659"/>
      <c r="E8" s="659"/>
      <c r="F8" s="659"/>
      <c r="G8" s="659"/>
      <c r="H8" s="659"/>
    </row>
    <row r="9" spans="2:9" x14ac:dyDescent="0.3">
      <c r="I9" s="21" t="s">
        <v>122</v>
      </c>
    </row>
    <row r="10" spans="2:9" ht="28.95" customHeight="1" x14ac:dyDescent="0.3">
      <c r="B10" s="45" t="s">
        <v>116</v>
      </c>
      <c r="C10" s="46" t="s">
        <v>118</v>
      </c>
      <c r="D10" s="305" t="s">
        <v>660</v>
      </c>
      <c r="E10" s="305" t="s">
        <v>661</v>
      </c>
      <c r="F10" s="47" t="s">
        <v>120</v>
      </c>
      <c r="G10" s="47" t="s">
        <v>119</v>
      </c>
    </row>
    <row r="11" spans="2:9" x14ac:dyDescent="0.3">
      <c r="B11" s="38" t="s">
        <v>93</v>
      </c>
      <c r="C11" s="344" t="s">
        <v>381</v>
      </c>
      <c r="D11" s="344" t="s">
        <v>961</v>
      </c>
      <c r="E11" s="344" t="s">
        <v>962</v>
      </c>
      <c r="F11" s="26" t="s">
        <v>804</v>
      </c>
      <c r="G11" s="344"/>
      <c r="H11" s="158" t="str">
        <f>IF(C11&lt;2, " Program minimum # must be 2 or more","")</f>
        <v/>
      </c>
    </row>
    <row r="12" spans="2:9" x14ac:dyDescent="0.3">
      <c r="B12" s="38" t="s">
        <v>114</v>
      </c>
      <c r="C12" s="344" t="s">
        <v>963</v>
      </c>
      <c r="D12" s="344" t="s">
        <v>964</v>
      </c>
      <c r="E12" s="344" t="s">
        <v>965</v>
      </c>
      <c r="F12" s="26" t="s">
        <v>804</v>
      </c>
      <c r="G12" s="344"/>
      <c r="H12" s="304" t="str">
        <f>IF(C12&lt;2, " Program minimum # must be 2 or more","")</f>
        <v/>
      </c>
    </row>
    <row r="13" spans="2:9" x14ac:dyDescent="0.3">
      <c r="B13" s="43" t="s">
        <v>115</v>
      </c>
      <c r="C13" s="345" t="s">
        <v>381</v>
      </c>
      <c r="D13" s="344" t="s">
        <v>973</v>
      </c>
      <c r="E13" s="344" t="s">
        <v>967</v>
      </c>
      <c r="F13" s="26" t="s">
        <v>804</v>
      </c>
      <c r="G13" s="344"/>
      <c r="H13" s="5"/>
    </row>
    <row r="14" spans="2:9" x14ac:dyDescent="0.3">
      <c r="B14" s="38" t="s">
        <v>94</v>
      </c>
      <c r="C14" s="344" t="s">
        <v>968</v>
      </c>
      <c r="D14" s="344" t="s">
        <v>974</v>
      </c>
      <c r="E14" s="344" t="s">
        <v>962</v>
      </c>
      <c r="F14" s="26" t="s">
        <v>804</v>
      </c>
      <c r="G14" s="344"/>
      <c r="H14" s="215" t="str">
        <f t="shared" ref="H14:H33" si="0">IF(C14&lt;2, " Program minimum # must be 2 or more","")</f>
        <v/>
      </c>
    </row>
    <row r="15" spans="2:9" x14ac:dyDescent="0.3">
      <c r="B15" s="38" t="s">
        <v>95</v>
      </c>
      <c r="C15" s="344" t="s">
        <v>963</v>
      </c>
      <c r="D15" s="344" t="s">
        <v>964</v>
      </c>
      <c r="E15" s="344" t="s">
        <v>969</v>
      </c>
      <c r="F15" s="26" t="s">
        <v>804</v>
      </c>
      <c r="G15" s="344"/>
      <c r="H15" s="215" t="str">
        <f t="shared" si="0"/>
        <v/>
      </c>
    </row>
    <row r="16" spans="2:9" x14ac:dyDescent="0.3">
      <c r="B16" s="38" t="s">
        <v>96</v>
      </c>
      <c r="C16" s="344" t="s">
        <v>970</v>
      </c>
      <c r="D16" s="344" t="s">
        <v>971</v>
      </c>
      <c r="E16" s="344" t="s">
        <v>972</v>
      </c>
      <c r="F16" s="26" t="s">
        <v>804</v>
      </c>
      <c r="G16" s="344"/>
      <c r="H16" s="215" t="str">
        <f t="shared" si="0"/>
        <v/>
      </c>
    </row>
    <row r="17" spans="2:8" x14ac:dyDescent="0.3">
      <c r="B17" s="38" t="s">
        <v>97</v>
      </c>
      <c r="C17" s="344" t="s">
        <v>970</v>
      </c>
      <c r="D17" s="344" t="s">
        <v>975</v>
      </c>
      <c r="E17" s="344" t="s">
        <v>976</v>
      </c>
      <c r="F17" s="26" t="s">
        <v>804</v>
      </c>
      <c r="G17" s="344"/>
      <c r="H17" s="215" t="str">
        <f t="shared" si="0"/>
        <v/>
      </c>
    </row>
    <row r="18" spans="2:8" x14ac:dyDescent="0.3">
      <c r="B18" s="38" t="s">
        <v>98</v>
      </c>
      <c r="C18" s="344" t="s">
        <v>970</v>
      </c>
      <c r="D18" s="344" t="s">
        <v>977</v>
      </c>
      <c r="E18" s="344" t="s">
        <v>978</v>
      </c>
      <c r="F18" s="26" t="s">
        <v>804</v>
      </c>
      <c r="G18" s="344"/>
      <c r="H18" s="215" t="str">
        <f t="shared" si="0"/>
        <v/>
      </c>
    </row>
    <row r="19" spans="2:8" x14ac:dyDescent="0.3">
      <c r="B19" s="38" t="s">
        <v>99</v>
      </c>
      <c r="C19" s="344" t="s">
        <v>970</v>
      </c>
      <c r="D19" s="344" t="s">
        <v>979</v>
      </c>
      <c r="E19" s="344" t="s">
        <v>980</v>
      </c>
      <c r="F19" s="26" t="s">
        <v>804</v>
      </c>
      <c r="G19" s="344"/>
      <c r="H19" s="215" t="str">
        <f t="shared" si="0"/>
        <v/>
      </c>
    </row>
    <row r="20" spans="2:8" x14ac:dyDescent="0.3">
      <c r="B20" s="38" t="s">
        <v>100</v>
      </c>
      <c r="C20" s="344" t="s">
        <v>970</v>
      </c>
      <c r="D20" s="344" t="s">
        <v>981</v>
      </c>
      <c r="E20" s="344" t="s">
        <v>982</v>
      </c>
      <c r="F20" s="26" t="s">
        <v>804</v>
      </c>
      <c r="G20" s="344"/>
      <c r="H20" s="215" t="str">
        <f t="shared" si="0"/>
        <v/>
      </c>
    </row>
    <row r="21" spans="2:8" x14ac:dyDescent="0.3">
      <c r="B21" s="38" t="s">
        <v>101</v>
      </c>
      <c r="C21" s="344" t="s">
        <v>970</v>
      </c>
      <c r="D21" s="344" t="s">
        <v>966</v>
      </c>
      <c r="E21" s="344" t="s">
        <v>983</v>
      </c>
      <c r="F21" s="26" t="s">
        <v>804</v>
      </c>
      <c r="G21" s="344"/>
      <c r="H21" s="215" t="str">
        <f t="shared" si="0"/>
        <v/>
      </c>
    </row>
    <row r="22" spans="2:8" x14ac:dyDescent="0.3">
      <c r="B22" s="38" t="s">
        <v>102</v>
      </c>
      <c r="C22" s="344" t="s">
        <v>984</v>
      </c>
      <c r="D22" s="344" t="s">
        <v>985</v>
      </c>
      <c r="E22" s="344" t="s">
        <v>986</v>
      </c>
      <c r="F22" s="26" t="s">
        <v>804</v>
      </c>
      <c r="G22" s="344"/>
      <c r="H22" s="215" t="str">
        <f t="shared" si="0"/>
        <v/>
      </c>
    </row>
    <row r="23" spans="2:8" x14ac:dyDescent="0.3">
      <c r="B23" s="38" t="s">
        <v>103</v>
      </c>
      <c r="C23" s="344" t="s">
        <v>987</v>
      </c>
      <c r="D23" s="344" t="s">
        <v>988</v>
      </c>
      <c r="E23" s="344" t="s">
        <v>989</v>
      </c>
      <c r="F23" s="26" t="s">
        <v>804</v>
      </c>
      <c r="G23" s="344"/>
      <c r="H23" s="215" t="str">
        <f t="shared" si="0"/>
        <v/>
      </c>
    </row>
    <row r="24" spans="2:8" x14ac:dyDescent="0.3">
      <c r="B24" s="38" t="s">
        <v>104</v>
      </c>
      <c r="C24" s="344" t="s">
        <v>990</v>
      </c>
      <c r="D24" s="344" t="s">
        <v>991</v>
      </c>
      <c r="E24" s="344" t="s">
        <v>967</v>
      </c>
      <c r="F24" s="26" t="s">
        <v>804</v>
      </c>
      <c r="G24" s="344"/>
      <c r="H24" s="215" t="str">
        <f t="shared" si="0"/>
        <v/>
      </c>
    </row>
    <row r="25" spans="2:8" x14ac:dyDescent="0.3">
      <c r="B25" s="38" t="s">
        <v>105</v>
      </c>
      <c r="C25" s="344" t="s">
        <v>381</v>
      </c>
      <c r="D25" s="344" t="s">
        <v>992</v>
      </c>
      <c r="E25" s="344" t="s">
        <v>993</v>
      </c>
      <c r="F25" s="26" t="s">
        <v>804</v>
      </c>
      <c r="G25" s="344"/>
      <c r="H25" s="215" t="str">
        <f t="shared" si="0"/>
        <v/>
      </c>
    </row>
    <row r="26" spans="2:8" x14ac:dyDescent="0.3">
      <c r="B26" s="38" t="s">
        <v>106</v>
      </c>
      <c r="C26" s="344" t="s">
        <v>994</v>
      </c>
      <c r="D26" s="344" t="s">
        <v>995</v>
      </c>
      <c r="E26" s="344" t="s">
        <v>996</v>
      </c>
      <c r="F26" s="26" t="s">
        <v>804</v>
      </c>
      <c r="G26" s="344"/>
      <c r="H26" s="215" t="str">
        <f t="shared" si="0"/>
        <v/>
      </c>
    </row>
    <row r="27" spans="2:8" x14ac:dyDescent="0.3">
      <c r="B27" s="38" t="s">
        <v>107</v>
      </c>
      <c r="C27" s="344" t="s">
        <v>966</v>
      </c>
      <c r="D27" s="344" t="s">
        <v>997</v>
      </c>
      <c r="E27" s="344" t="s">
        <v>983</v>
      </c>
      <c r="F27" s="26" t="s">
        <v>804</v>
      </c>
      <c r="G27" s="344"/>
      <c r="H27" s="215" t="str">
        <f t="shared" si="0"/>
        <v/>
      </c>
    </row>
    <row r="28" spans="2:8" x14ac:dyDescent="0.3">
      <c r="B28" s="38" t="s">
        <v>108</v>
      </c>
      <c r="C28" s="344" t="s">
        <v>966</v>
      </c>
      <c r="D28" s="344" t="s">
        <v>998</v>
      </c>
      <c r="E28" s="344" t="s">
        <v>999</v>
      </c>
      <c r="F28" s="26" t="s">
        <v>804</v>
      </c>
      <c r="G28" s="344"/>
      <c r="H28" s="215" t="str">
        <f t="shared" si="0"/>
        <v/>
      </c>
    </row>
    <row r="29" spans="2:8" x14ac:dyDescent="0.3">
      <c r="B29" s="38" t="s">
        <v>109</v>
      </c>
      <c r="C29" s="344" t="s">
        <v>1000</v>
      </c>
      <c r="D29" s="344" t="s">
        <v>964</v>
      </c>
      <c r="E29" s="344" t="s">
        <v>965</v>
      </c>
      <c r="F29" s="26" t="s">
        <v>804</v>
      </c>
      <c r="G29" s="344"/>
      <c r="H29" s="215" t="str">
        <f t="shared" si="0"/>
        <v/>
      </c>
    </row>
    <row r="30" spans="2:8" x14ac:dyDescent="0.3">
      <c r="B30" s="38" t="s">
        <v>110</v>
      </c>
      <c r="C30" s="344" t="s">
        <v>970</v>
      </c>
      <c r="D30" s="344" t="s">
        <v>1001</v>
      </c>
      <c r="E30" s="344" t="s">
        <v>1002</v>
      </c>
      <c r="F30" s="26" t="s">
        <v>804</v>
      </c>
      <c r="G30" s="344"/>
      <c r="H30" s="215" t="str">
        <f t="shared" si="0"/>
        <v/>
      </c>
    </row>
    <row r="31" spans="2:8" x14ac:dyDescent="0.3">
      <c r="B31" s="38" t="s">
        <v>111</v>
      </c>
      <c r="C31" s="344" t="s">
        <v>381</v>
      </c>
      <c r="D31" s="344" t="s">
        <v>1003</v>
      </c>
      <c r="E31" s="344" t="s">
        <v>1004</v>
      </c>
      <c r="F31" s="26" t="s">
        <v>804</v>
      </c>
      <c r="G31" s="344"/>
      <c r="H31" s="215" t="str">
        <f t="shared" si="0"/>
        <v/>
      </c>
    </row>
    <row r="32" spans="2:8" x14ac:dyDescent="0.3">
      <c r="B32" s="38" t="s">
        <v>112</v>
      </c>
      <c r="C32" s="344" t="s">
        <v>1000</v>
      </c>
      <c r="D32" s="344" t="s">
        <v>1005</v>
      </c>
      <c r="E32" s="344" t="s">
        <v>1006</v>
      </c>
      <c r="F32" s="26" t="s">
        <v>804</v>
      </c>
      <c r="G32" s="344"/>
      <c r="H32" s="306" t="str">
        <f t="shared" si="0"/>
        <v/>
      </c>
    </row>
    <row r="33" spans="2:11" x14ac:dyDescent="0.3">
      <c r="B33" s="38" t="s">
        <v>113</v>
      </c>
      <c r="C33" s="344" t="s">
        <v>984</v>
      </c>
      <c r="D33" s="344" t="s">
        <v>1007</v>
      </c>
      <c r="E33" s="344" t="s">
        <v>1008</v>
      </c>
      <c r="F33" s="40"/>
      <c r="G33" s="42"/>
      <c r="H33" s="215" t="str">
        <f t="shared" si="0"/>
        <v/>
      </c>
    </row>
    <row r="34" spans="2:11" s="214" customFormat="1" x14ac:dyDescent="0.3">
      <c r="B34" s="21" t="s">
        <v>598</v>
      </c>
      <c r="C34"/>
      <c r="D34" s="309"/>
      <c r="E34" s="309"/>
      <c r="F34"/>
      <c r="G34"/>
      <c r="H34"/>
      <c r="I34" s="21"/>
    </row>
    <row r="36" spans="2:11" s="309" customFormat="1" ht="27" customHeight="1" x14ac:dyDescent="0.3">
      <c r="B36" s="657" t="s">
        <v>165</v>
      </c>
      <c r="C36" s="657"/>
      <c r="D36" s="657"/>
      <c r="E36" s="657"/>
      <c r="F36" s="657"/>
      <c r="G36" s="657"/>
      <c r="H36" s="657"/>
      <c r="I36" s="658"/>
      <c r="J36" s="654">
        <v>42830</v>
      </c>
      <c r="K36" s="655"/>
    </row>
    <row r="37" spans="2:11" s="309" customFormat="1" ht="27.75" customHeight="1" x14ac:dyDescent="0.3">
      <c r="B37" s="663" t="s">
        <v>674</v>
      </c>
      <c r="C37" s="663"/>
      <c r="D37" s="663"/>
      <c r="E37" s="663"/>
      <c r="F37" s="663"/>
      <c r="G37" s="310" t="s">
        <v>662</v>
      </c>
      <c r="H37" s="308"/>
      <c r="I37" s="650" t="s">
        <v>1011</v>
      </c>
      <c r="J37" s="651"/>
      <c r="K37" s="652"/>
    </row>
    <row r="38" spans="2:11" s="309" customFormat="1" ht="27" customHeight="1" x14ac:dyDescent="0.3">
      <c r="B38" s="657" t="s">
        <v>166</v>
      </c>
      <c r="C38" s="657"/>
      <c r="D38" s="657"/>
      <c r="E38" s="657"/>
      <c r="F38" s="657"/>
      <c r="G38" s="657"/>
      <c r="H38" s="657"/>
      <c r="I38" s="657"/>
      <c r="J38" s="656">
        <v>42830</v>
      </c>
      <c r="K38" s="656"/>
    </row>
    <row r="39" spans="2:11" s="309" customFormat="1" ht="28.8" x14ac:dyDescent="0.3">
      <c r="B39" s="662" t="s">
        <v>675</v>
      </c>
      <c r="C39" s="662"/>
      <c r="D39" s="662"/>
      <c r="E39" s="662"/>
      <c r="F39" s="662"/>
      <c r="G39" s="311" t="s">
        <v>662</v>
      </c>
      <c r="H39" s="307"/>
      <c r="I39" s="650" t="s">
        <v>1011</v>
      </c>
      <c r="J39" s="651"/>
      <c r="K39" s="652"/>
    </row>
    <row r="40" spans="2:11" s="141" customFormat="1" x14ac:dyDescent="0.3">
      <c r="D40" s="309"/>
      <c r="E40" s="309"/>
    </row>
    <row r="41" spans="2:11" ht="14.4" customHeight="1" x14ac:dyDescent="0.3">
      <c r="B41" s="660" t="s">
        <v>164</v>
      </c>
      <c r="C41" s="660"/>
      <c r="D41" s="660"/>
      <c r="E41" s="660"/>
      <c r="F41" s="660"/>
      <c r="G41" s="660"/>
      <c r="H41" s="660"/>
      <c r="I41" s="660"/>
    </row>
    <row r="42" spans="2:11" ht="160.19999999999999" customHeight="1" x14ac:dyDescent="0.3">
      <c r="B42" s="661" t="s">
        <v>1009</v>
      </c>
      <c r="C42" s="661"/>
      <c r="D42" s="661"/>
      <c r="E42" s="661"/>
      <c r="F42" s="661"/>
      <c r="G42" s="661"/>
      <c r="H42" s="661"/>
      <c r="I42" s="661"/>
      <c r="J42" s="661"/>
      <c r="K42" s="661"/>
    </row>
    <row r="44" spans="2:11" ht="45.6" customHeight="1" x14ac:dyDescent="0.3">
      <c r="B44" s="628" t="s">
        <v>121</v>
      </c>
      <c r="C44" s="628"/>
      <c r="D44" s="628"/>
      <c r="E44" s="628"/>
      <c r="F44" s="628"/>
      <c r="G44" s="628"/>
      <c r="H44" s="628"/>
      <c r="I44" s="628"/>
      <c r="J44" s="628"/>
      <c r="K44" s="628"/>
    </row>
    <row r="45" spans="2:11" ht="145.19999999999999" customHeight="1" x14ac:dyDescent="0.3">
      <c r="B45" s="653" t="s">
        <v>1010</v>
      </c>
      <c r="C45" s="653"/>
      <c r="D45" s="653"/>
      <c r="E45" s="653"/>
      <c r="F45" s="653"/>
      <c r="G45" s="653"/>
      <c r="H45" s="653"/>
      <c r="I45" s="653"/>
      <c r="J45" s="653"/>
      <c r="K45" s="653"/>
    </row>
  </sheetData>
  <sheetProtection password="CC42" sheet="1" objects="1" scenarios="1" selectLockedCells="1"/>
  <mergeCells count="15">
    <mergeCell ref="I39:K39"/>
    <mergeCell ref="B2:H2"/>
    <mergeCell ref="B45:K45"/>
    <mergeCell ref="J36:K36"/>
    <mergeCell ref="J38:K38"/>
    <mergeCell ref="B36:I36"/>
    <mergeCell ref="B38:I38"/>
    <mergeCell ref="B8:H8"/>
    <mergeCell ref="B41:I41"/>
    <mergeCell ref="B42:K42"/>
    <mergeCell ref="B44:K44"/>
    <mergeCell ref="B4:H4"/>
    <mergeCell ref="I37:K37"/>
    <mergeCell ref="B39:F39"/>
    <mergeCell ref="B37:F37"/>
  </mergeCells>
  <dataValidations count="1">
    <dataValidation type="list" allowBlank="1" showInputMessage="1" showErrorMessage="1" sqref="F11:F32" xr:uid="{00000000-0002-0000-1000-000000000000}">
      <formula1>"Yes, No"</formula1>
    </dataValidation>
  </dataValidations>
  <pageMargins left="0.7" right="0.7" top="0.75" bottom="0.75" header="0.3" footer="0.3"/>
  <pageSetup scale="69" fitToHeight="0" orientation="portrait" r:id="rId1"/>
  <rowBreaks count="1" manualBreakCount="1">
    <brk id="43"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7" tint="-0.249977111117893"/>
    <pageSetUpPr fitToPage="1"/>
  </sheetPr>
  <dimension ref="B2:N59"/>
  <sheetViews>
    <sheetView showGridLines="0" showRowColHeaders="0" topLeftCell="A56" zoomScaleNormal="100" workbookViewId="0">
      <selection activeCell="D30" sqref="D30"/>
    </sheetView>
  </sheetViews>
  <sheetFormatPr defaultRowHeight="14.4" x14ac:dyDescent="0.3"/>
  <cols>
    <col min="1" max="1" width="4.6640625" customWidth="1"/>
    <col min="2" max="2" width="17.33203125" customWidth="1"/>
    <col min="5" max="5" width="11.88671875" customWidth="1"/>
    <col min="12" max="12" width="10.88671875" customWidth="1"/>
    <col min="13" max="13" width="11.44140625" customWidth="1"/>
  </cols>
  <sheetData>
    <row r="2" spans="2:14" x14ac:dyDescent="0.3">
      <c r="B2" s="55" t="s">
        <v>711</v>
      </c>
    </row>
    <row r="3" spans="2:14" x14ac:dyDescent="0.3">
      <c r="B3" s="463" t="str">
        <f>'Title Page'!$D$9</f>
        <v>Weber State University</v>
      </c>
      <c r="C3" s="463"/>
      <c r="D3" s="463"/>
      <c r="E3" s="463"/>
      <c r="F3" s="463"/>
      <c r="G3" s="463"/>
      <c r="H3" s="463"/>
    </row>
    <row r="4" spans="2:14" s="111" customFormat="1" x14ac:dyDescent="0.3"/>
    <row r="5" spans="2:14" ht="15.6" x14ac:dyDescent="0.3">
      <c r="B5" s="52" t="s">
        <v>143</v>
      </c>
      <c r="C5" s="53" t="s">
        <v>156</v>
      </c>
    </row>
    <row r="6" spans="2:14" x14ac:dyDescent="0.3">
      <c r="B6" s="37" t="s">
        <v>664</v>
      </c>
    </row>
    <row r="7" spans="2:14" s="313" customFormat="1" ht="14.4" customHeight="1" x14ac:dyDescent="0.3">
      <c r="B7" s="54" t="s">
        <v>157</v>
      </c>
      <c r="D7" s="244">
        <v>10</v>
      </c>
      <c r="H7" s="520" t="s">
        <v>407</v>
      </c>
      <c r="I7" s="520"/>
      <c r="J7" s="520"/>
      <c r="K7" s="520"/>
      <c r="L7" s="520"/>
      <c r="M7" s="320" t="s">
        <v>406</v>
      </c>
    </row>
    <row r="8" spans="2:14" s="313" customFormat="1" x14ac:dyDescent="0.3"/>
    <row r="9" spans="2:14" s="339" customFormat="1" x14ac:dyDescent="0.3"/>
    <row r="11" spans="2:14" ht="15.6" x14ac:dyDescent="0.3">
      <c r="B11" s="52" t="s">
        <v>144</v>
      </c>
      <c r="C11" s="53" t="s">
        <v>145</v>
      </c>
      <c r="N11" s="154" t="s">
        <v>439</v>
      </c>
    </row>
    <row r="12" spans="2:14" x14ac:dyDescent="0.3">
      <c r="B12" s="37" t="s">
        <v>665</v>
      </c>
    </row>
    <row r="13" spans="2:14" s="2" customFormat="1" x14ac:dyDescent="0.3">
      <c r="B13" s="112" t="s">
        <v>666</v>
      </c>
    </row>
    <row r="14" spans="2:14" x14ac:dyDescent="0.3">
      <c r="B14" s="54" t="s">
        <v>158</v>
      </c>
      <c r="D14" s="244">
        <v>2</v>
      </c>
    </row>
    <row r="15" spans="2:14" s="339" customFormat="1" ht="14.4" customHeight="1" x14ac:dyDescent="0.3">
      <c r="B15" s="54"/>
    </row>
    <row r="16" spans="2:14" s="339" customFormat="1" ht="14.4" customHeight="1" x14ac:dyDescent="0.3">
      <c r="B16" s="54"/>
    </row>
    <row r="17" spans="2:12" s="339" customFormat="1" x14ac:dyDescent="0.3"/>
    <row r="19" spans="2:12" ht="15.6" x14ac:dyDescent="0.3">
      <c r="B19" s="52" t="s">
        <v>146</v>
      </c>
      <c r="C19" s="53" t="s">
        <v>147</v>
      </c>
      <c r="L19" s="154" t="s">
        <v>439</v>
      </c>
    </row>
    <row r="20" spans="2:12" x14ac:dyDescent="0.3">
      <c r="B20" s="37" t="s">
        <v>667</v>
      </c>
    </row>
    <row r="21" spans="2:12" s="2" customFormat="1" x14ac:dyDescent="0.3">
      <c r="B21" s="112" t="s">
        <v>668</v>
      </c>
    </row>
    <row r="22" spans="2:12" x14ac:dyDescent="0.3">
      <c r="B22" s="54" t="s">
        <v>159</v>
      </c>
      <c r="D22" s="244">
        <v>8</v>
      </c>
    </row>
    <row r="23" spans="2:12" s="339" customFormat="1" ht="14.4" customHeight="1" x14ac:dyDescent="0.3">
      <c r="B23" s="54"/>
    </row>
    <row r="24" spans="2:12" s="339" customFormat="1" ht="14.4" customHeight="1" x14ac:dyDescent="0.3">
      <c r="B24" s="54"/>
    </row>
    <row r="25" spans="2:12" s="339" customFormat="1" x14ac:dyDescent="0.3"/>
    <row r="26" spans="2:12" s="339" customFormat="1" x14ac:dyDescent="0.3"/>
    <row r="28" spans="2:12" ht="15.6" x14ac:dyDescent="0.3">
      <c r="B28" s="52" t="s">
        <v>148</v>
      </c>
      <c r="C28" s="53" t="s">
        <v>440</v>
      </c>
    </row>
    <row r="29" spans="2:12" x14ac:dyDescent="0.3">
      <c r="B29" s="37" t="s">
        <v>669</v>
      </c>
    </row>
    <row r="30" spans="2:12" x14ac:dyDescent="0.3">
      <c r="B30" s="54" t="s">
        <v>160</v>
      </c>
      <c r="D30" s="244">
        <v>6</v>
      </c>
    </row>
    <row r="31" spans="2:12" s="339" customFormat="1" ht="14.4" customHeight="1" x14ac:dyDescent="0.3">
      <c r="B31" s="54"/>
    </row>
    <row r="32" spans="2:12" s="339" customFormat="1" x14ac:dyDescent="0.3"/>
    <row r="33" spans="2:4" s="339" customFormat="1" x14ac:dyDescent="0.3"/>
    <row r="34" spans="2:4" s="339" customFormat="1" x14ac:dyDescent="0.3"/>
    <row r="36" spans="2:4" ht="15.6" x14ac:dyDescent="0.3">
      <c r="B36" s="52" t="s">
        <v>149</v>
      </c>
      <c r="C36" s="53" t="s">
        <v>142</v>
      </c>
    </row>
    <row r="37" spans="2:4" ht="15.6" x14ac:dyDescent="0.3">
      <c r="C37" s="53" t="s">
        <v>150</v>
      </c>
    </row>
    <row r="38" spans="2:4" ht="15.6" x14ac:dyDescent="0.3">
      <c r="C38" s="53" t="s">
        <v>155</v>
      </c>
    </row>
    <row r="39" spans="2:4" x14ac:dyDescent="0.3">
      <c r="B39" s="37" t="s">
        <v>710</v>
      </c>
    </row>
    <row r="40" spans="2:4" s="2" customFormat="1" x14ac:dyDescent="0.3">
      <c r="B40" s="112" t="s">
        <v>362</v>
      </c>
    </row>
    <row r="41" spans="2:4" x14ac:dyDescent="0.3">
      <c r="B41" s="54" t="s">
        <v>161</v>
      </c>
      <c r="D41" s="244">
        <v>5</v>
      </c>
    </row>
    <row r="42" spans="2:4" s="339" customFormat="1" ht="14.4" customHeight="1" x14ac:dyDescent="0.3">
      <c r="B42" s="54"/>
    </row>
    <row r="43" spans="2:4" s="339" customFormat="1" x14ac:dyDescent="0.3"/>
    <row r="44" spans="2:4" s="339" customFormat="1" x14ac:dyDescent="0.3"/>
    <row r="45" spans="2:4" s="339" customFormat="1" x14ac:dyDescent="0.3"/>
    <row r="47" spans="2:4" ht="15.6" x14ac:dyDescent="0.3">
      <c r="B47" s="52" t="s">
        <v>151</v>
      </c>
      <c r="C47" s="53" t="s">
        <v>152</v>
      </c>
    </row>
    <row r="48" spans="2:4" x14ac:dyDescent="0.3">
      <c r="B48" s="37" t="s">
        <v>670</v>
      </c>
    </row>
    <row r="49" spans="2:4" s="2" customFormat="1" x14ac:dyDescent="0.3">
      <c r="B49" s="112" t="s">
        <v>363</v>
      </c>
    </row>
    <row r="50" spans="2:4" x14ac:dyDescent="0.3">
      <c r="B50" s="54" t="s">
        <v>162</v>
      </c>
      <c r="D50" s="244">
        <v>3</v>
      </c>
    </row>
    <row r="51" spans="2:4" s="339" customFormat="1" ht="14.4" customHeight="1" x14ac:dyDescent="0.3">
      <c r="B51" s="54"/>
    </row>
    <row r="52" spans="2:4" s="339" customFormat="1" x14ac:dyDescent="0.3"/>
    <row r="53" spans="2:4" s="339" customFormat="1" x14ac:dyDescent="0.3"/>
    <row r="54" spans="2:4" s="339" customFormat="1" x14ac:dyDescent="0.3"/>
    <row r="56" spans="2:4" ht="15.6" x14ac:dyDescent="0.3">
      <c r="B56" s="52" t="s">
        <v>153</v>
      </c>
      <c r="C56" s="53" t="s">
        <v>154</v>
      </c>
    </row>
    <row r="57" spans="2:4" x14ac:dyDescent="0.3">
      <c r="B57" s="37" t="s">
        <v>671</v>
      </c>
    </row>
    <row r="58" spans="2:4" s="2" customFormat="1" x14ac:dyDescent="0.3">
      <c r="B58" s="112" t="s">
        <v>364</v>
      </c>
    </row>
    <row r="59" spans="2:4" x14ac:dyDescent="0.3">
      <c r="B59" s="54" t="s">
        <v>163</v>
      </c>
      <c r="D59" s="244">
        <v>13</v>
      </c>
    </row>
  </sheetData>
  <sheetProtection password="CC42" sheet="1" objects="1" scenarios="1" selectLockedCells="1"/>
  <mergeCells count="2">
    <mergeCell ref="B3:H3"/>
    <mergeCell ref="H7:L7"/>
  </mergeCells>
  <hyperlinks>
    <hyperlink ref="M7" r:id="rId1" xr:uid="{00000000-0004-0000-1100-000000000000}"/>
  </hyperlinks>
  <pageMargins left="0.7" right="0.7" top="0.5" bottom="0.5" header="0.3" footer="0.3"/>
  <pageSetup scale="79" fitToHeight="0" orientation="landscape"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249977111117893"/>
  </sheetPr>
  <dimension ref="A1:N103"/>
  <sheetViews>
    <sheetView showGridLines="0" showRowColHeaders="0" topLeftCell="A111" workbookViewId="0">
      <selection activeCell="I82" sqref="I82"/>
    </sheetView>
  </sheetViews>
  <sheetFormatPr defaultColWidth="8.88671875" defaultRowHeight="14.4" x14ac:dyDescent="0.3"/>
  <cols>
    <col min="1" max="1" width="4.6640625" customWidth="1"/>
    <col min="2" max="2" width="13.109375" customWidth="1"/>
    <col min="5" max="5" width="10.88671875" customWidth="1"/>
    <col min="7" max="7" width="10.33203125" style="134" customWidth="1"/>
    <col min="8" max="8" width="30.44140625" customWidth="1"/>
    <col min="9" max="9" width="19.6640625" customWidth="1"/>
  </cols>
  <sheetData>
    <row r="1" spans="2:12" ht="24" customHeight="1" x14ac:dyDescent="0.3">
      <c r="B1" s="17" t="s">
        <v>394</v>
      </c>
      <c r="C1" s="134"/>
      <c r="D1" s="134"/>
      <c r="E1" s="134"/>
      <c r="F1" s="134"/>
      <c r="H1" s="134"/>
    </row>
    <row r="2" spans="2:12" x14ac:dyDescent="0.3">
      <c r="B2" s="463" t="str">
        <f>'Title Page'!$D$9</f>
        <v>Weber State University</v>
      </c>
      <c r="C2" s="463"/>
      <c r="D2" s="463"/>
      <c r="E2" s="463"/>
      <c r="F2" s="463"/>
      <c r="G2" s="463"/>
      <c r="H2" s="463"/>
    </row>
    <row r="3" spans="2:12" x14ac:dyDescent="0.3">
      <c r="B3" s="134"/>
      <c r="C3" s="134"/>
      <c r="D3" s="134"/>
      <c r="E3" s="134"/>
      <c r="F3" s="134"/>
      <c r="H3" s="134"/>
    </row>
    <row r="4" spans="2:12" s="339" customFormat="1" ht="59.25" customHeight="1" x14ac:dyDescent="0.3">
      <c r="B4" s="671" t="s">
        <v>768</v>
      </c>
      <c r="C4" s="671"/>
      <c r="D4" s="671"/>
      <c r="E4" s="671"/>
      <c r="F4" s="671"/>
      <c r="G4" s="671"/>
      <c r="H4" s="671"/>
      <c r="I4" s="671"/>
      <c r="J4" s="671"/>
      <c r="K4" s="671"/>
      <c r="L4" s="671"/>
    </row>
    <row r="5" spans="2:12" s="313" customFormat="1" ht="15" customHeight="1" x14ac:dyDescent="0.3">
      <c r="B5" s="316"/>
      <c r="C5" s="316"/>
      <c r="D5" s="316"/>
      <c r="E5" s="316"/>
      <c r="F5" s="316"/>
      <c r="G5" s="316"/>
      <c r="H5" s="316"/>
      <c r="I5" s="316"/>
    </row>
    <row r="6" spans="2:12" s="313" customFormat="1" ht="30.75" customHeight="1" x14ac:dyDescent="0.3">
      <c r="B6" s="672" t="s">
        <v>769</v>
      </c>
      <c r="C6" s="672"/>
      <c r="D6" s="672"/>
      <c r="E6" s="672"/>
      <c r="F6" s="672"/>
      <c r="G6" s="672"/>
      <c r="H6" s="672"/>
      <c r="I6" s="672"/>
      <c r="J6" s="672"/>
      <c r="K6" s="672"/>
      <c r="L6" s="672"/>
    </row>
    <row r="7" spans="2:12" s="319" customFormat="1" x14ac:dyDescent="0.3">
      <c r="B7" s="318"/>
    </row>
    <row r="8" spans="2:12" s="339" customFormat="1" ht="28.95" customHeight="1" x14ac:dyDescent="0.3">
      <c r="B8" s="673" t="s">
        <v>770</v>
      </c>
      <c r="C8" s="673"/>
      <c r="D8" s="673"/>
      <c r="E8" s="673"/>
      <c r="F8" s="673"/>
      <c r="G8" s="673"/>
      <c r="H8" s="673"/>
      <c r="I8" s="673"/>
    </row>
    <row r="9" spans="2:12" s="339" customFormat="1" x14ac:dyDescent="0.3">
      <c r="B9" s="338"/>
    </row>
    <row r="10" spans="2:12" s="339" customFormat="1" ht="43.5" customHeight="1" x14ac:dyDescent="0.3">
      <c r="B10" s="673" t="s">
        <v>771</v>
      </c>
      <c r="C10" s="673"/>
      <c r="D10" s="673"/>
      <c r="E10" s="673"/>
      <c r="F10" s="673"/>
      <c r="G10" s="673"/>
      <c r="H10" s="673"/>
      <c r="I10" s="673"/>
    </row>
    <row r="11" spans="2:12" s="339" customFormat="1" x14ac:dyDescent="0.3"/>
    <row r="12" spans="2:12" s="319" customFormat="1" ht="57" customHeight="1" x14ac:dyDescent="0.3">
      <c r="B12" s="670" t="str">
        <f>IF(OR(E36&gt;0, F36&gt;0), "Include in the APPENDIX O sub-folder, the required Assistant MD documentation for out of state sites which will need to be approved by the CoAEMSP (e.g., signed ltr of acceptance/agreement, copy of each state license, CV, provision in affiliate agreement)","")</f>
        <v>Include in the APPENDIX O sub-folder, the required Assistant MD documentation for out of state sites which will need to be approved by the CoAEMSP (e.g., signed ltr of acceptance/agreement, copy of each state license, CV, provision in affiliate agreement)</v>
      </c>
      <c r="C12" s="670"/>
      <c r="D12" s="670"/>
      <c r="E12" s="670"/>
      <c r="F12" s="670"/>
      <c r="G12" s="670"/>
      <c r="H12" s="670"/>
      <c r="I12" s="670"/>
    </row>
    <row r="13" spans="2:12" s="339" customFormat="1" x14ac:dyDescent="0.3"/>
    <row r="14" spans="2:12" s="134" customFormat="1" ht="14.4" customHeight="1" x14ac:dyDescent="0.3">
      <c r="B14" s="669" t="s">
        <v>398</v>
      </c>
      <c r="C14" s="666" t="s">
        <v>397</v>
      </c>
      <c r="D14" s="666"/>
      <c r="E14" s="666"/>
      <c r="F14" s="666"/>
      <c r="G14" s="668" t="str">
        <f>IF(B36&gt;0,"OEMS Notified?","")</f>
        <v>OEMS Notified?</v>
      </c>
      <c r="H14" s="148"/>
      <c r="I14" s="667" t="str">
        <f>IF(D36&gt;0,"Approved Satellite?","")</f>
        <v/>
      </c>
    </row>
    <row r="15" spans="2:12" x14ac:dyDescent="0.3">
      <c r="B15" s="669"/>
      <c r="C15" s="145" t="s">
        <v>310</v>
      </c>
      <c r="D15" s="145" t="s">
        <v>315</v>
      </c>
      <c r="E15" s="145" t="s">
        <v>395</v>
      </c>
      <c r="F15" s="145" t="s">
        <v>396</v>
      </c>
      <c r="G15" s="668"/>
      <c r="H15" s="149" t="str">
        <f>IF(OR(E36&gt;0,F36&gt;0),"Name of MD Licensed in State","")</f>
        <v>Name of MD Licensed in State</v>
      </c>
      <c r="I15" s="667"/>
    </row>
    <row r="16" spans="2:12" x14ac:dyDescent="0.3">
      <c r="B16" s="237" t="s">
        <v>873</v>
      </c>
      <c r="C16" s="26" t="s">
        <v>804</v>
      </c>
      <c r="D16" s="26" t="s">
        <v>804</v>
      </c>
      <c r="E16" s="26" t="s">
        <v>804</v>
      </c>
      <c r="F16" s="26" t="s">
        <v>803</v>
      </c>
      <c r="G16" s="137" t="s">
        <v>803</v>
      </c>
      <c r="H16" s="147" t="s">
        <v>818</v>
      </c>
      <c r="I16" s="27"/>
    </row>
    <row r="17" spans="2:9" x14ac:dyDescent="0.3">
      <c r="B17" s="237"/>
      <c r="C17" s="26"/>
      <c r="D17" s="26"/>
      <c r="E17" s="26"/>
      <c r="F17" s="26"/>
      <c r="G17" s="137"/>
      <c r="H17" s="147"/>
      <c r="I17" s="27"/>
    </row>
    <row r="18" spans="2:9" x14ac:dyDescent="0.3">
      <c r="B18" s="237"/>
      <c r="C18" s="26"/>
      <c r="D18" s="26"/>
      <c r="E18" s="26"/>
      <c r="F18" s="26"/>
      <c r="G18" s="137"/>
      <c r="H18" s="147"/>
      <c r="I18" s="27"/>
    </row>
    <row r="19" spans="2:9" x14ac:dyDescent="0.3">
      <c r="B19" s="237"/>
      <c r="C19" s="26"/>
      <c r="D19" s="26"/>
      <c r="E19" s="26"/>
      <c r="F19" s="26"/>
      <c r="G19" s="137"/>
      <c r="H19" s="147"/>
      <c r="I19" s="27"/>
    </row>
    <row r="20" spans="2:9" x14ac:dyDescent="0.3">
      <c r="B20" s="237"/>
      <c r="C20" s="26"/>
      <c r="D20" s="26"/>
      <c r="E20" s="26"/>
      <c r="F20" s="26"/>
      <c r="G20" s="137"/>
      <c r="H20" s="147"/>
      <c r="I20" s="27"/>
    </row>
    <row r="21" spans="2:9" x14ac:dyDescent="0.3">
      <c r="B21" s="237"/>
      <c r="C21" s="26"/>
      <c r="D21" s="26"/>
      <c r="E21" s="26"/>
      <c r="F21" s="26"/>
      <c r="G21" s="137"/>
      <c r="H21" s="147"/>
      <c r="I21" s="27"/>
    </row>
    <row r="22" spans="2:9" x14ac:dyDescent="0.3">
      <c r="B22" s="237"/>
      <c r="C22" s="26"/>
      <c r="D22" s="26"/>
      <c r="E22" s="26"/>
      <c r="F22" s="26"/>
      <c r="G22" s="137"/>
      <c r="H22" s="147"/>
      <c r="I22" s="27"/>
    </row>
    <row r="23" spans="2:9" x14ac:dyDescent="0.3">
      <c r="B23" s="237"/>
      <c r="C23" s="26"/>
      <c r="D23" s="26"/>
      <c r="E23" s="26"/>
      <c r="F23" s="26"/>
      <c r="G23" s="137"/>
      <c r="H23" s="147"/>
      <c r="I23" s="27"/>
    </row>
    <row r="24" spans="2:9" x14ac:dyDescent="0.3">
      <c r="B24" s="237"/>
      <c r="C24" s="26"/>
      <c r="D24" s="26"/>
      <c r="E24" s="26"/>
      <c r="F24" s="26"/>
      <c r="G24" s="137"/>
      <c r="H24" s="147"/>
      <c r="I24" s="27"/>
    </row>
    <row r="25" spans="2:9" x14ac:dyDescent="0.3">
      <c r="B25" s="237"/>
      <c r="C25" s="26"/>
      <c r="D25" s="26"/>
      <c r="E25" s="26"/>
      <c r="F25" s="26"/>
      <c r="G25" s="137"/>
      <c r="H25" s="147"/>
      <c r="I25" s="27"/>
    </row>
    <row r="26" spans="2:9" x14ac:dyDescent="0.3">
      <c r="B26" s="237"/>
      <c r="C26" s="26"/>
      <c r="D26" s="26"/>
      <c r="E26" s="26"/>
      <c r="F26" s="26"/>
      <c r="G26" s="137"/>
      <c r="H26" s="147"/>
      <c r="I26" s="27"/>
    </row>
    <row r="27" spans="2:9" x14ac:dyDescent="0.3">
      <c r="B27" s="237"/>
      <c r="C27" s="26"/>
      <c r="D27" s="26"/>
      <c r="E27" s="26"/>
      <c r="F27" s="26"/>
      <c r="G27" s="137"/>
      <c r="H27" s="147"/>
      <c r="I27" s="27"/>
    </row>
    <row r="28" spans="2:9" x14ac:dyDescent="0.3">
      <c r="B28" s="237"/>
      <c r="C28" s="26"/>
      <c r="D28" s="26"/>
      <c r="E28" s="26"/>
      <c r="F28" s="26"/>
      <c r="G28" s="137"/>
      <c r="H28" s="147"/>
      <c r="I28" s="27"/>
    </row>
    <row r="29" spans="2:9" x14ac:dyDescent="0.3">
      <c r="B29" s="237"/>
      <c r="C29" s="26"/>
      <c r="D29" s="26"/>
      <c r="E29" s="26"/>
      <c r="F29" s="26"/>
      <c r="G29" s="137"/>
      <c r="H29" s="147"/>
      <c r="I29" s="27"/>
    </row>
    <row r="30" spans="2:9" x14ac:dyDescent="0.3">
      <c r="B30" s="237"/>
      <c r="C30" s="26"/>
      <c r="D30" s="26"/>
      <c r="E30" s="26"/>
      <c r="F30" s="26"/>
      <c r="G30" s="137"/>
      <c r="H30" s="147"/>
      <c r="I30" s="27"/>
    </row>
    <row r="31" spans="2:9" x14ac:dyDescent="0.3">
      <c r="B31" s="237"/>
      <c r="C31" s="26"/>
      <c r="D31" s="26"/>
      <c r="E31" s="26"/>
      <c r="F31" s="26"/>
      <c r="G31" s="137"/>
      <c r="H31" s="147"/>
      <c r="I31" s="27"/>
    </row>
    <row r="32" spans="2:9" x14ac:dyDescent="0.3">
      <c r="B32" s="237"/>
      <c r="C32" s="26"/>
      <c r="D32" s="26"/>
      <c r="E32" s="26"/>
      <c r="F32" s="26"/>
      <c r="G32" s="137"/>
      <c r="H32" s="147"/>
      <c r="I32" s="27"/>
    </row>
    <row r="33" spans="1:12" x14ac:dyDescent="0.3">
      <c r="B33" s="237"/>
      <c r="C33" s="26"/>
      <c r="D33" s="26"/>
      <c r="E33" s="26"/>
      <c r="F33" s="26"/>
      <c r="G33" s="137"/>
      <c r="H33" s="147"/>
      <c r="I33" s="27"/>
    </row>
    <row r="34" spans="1:12" x14ac:dyDescent="0.3">
      <c r="B34" s="237"/>
      <c r="C34" s="26"/>
      <c r="D34" s="26"/>
      <c r="E34" s="26"/>
      <c r="F34" s="26"/>
      <c r="G34" s="137"/>
      <c r="H34" s="147"/>
      <c r="I34" s="27"/>
    </row>
    <row r="35" spans="1:12" x14ac:dyDescent="0.3">
      <c r="B35" s="237"/>
      <c r="C35" s="26"/>
      <c r="D35" s="26"/>
      <c r="E35" s="26"/>
      <c r="F35" s="26"/>
      <c r="G35" s="137"/>
      <c r="H35" s="147"/>
      <c r="I35" s="27"/>
    </row>
    <row r="36" spans="1:12" x14ac:dyDescent="0.3">
      <c r="B36" s="29">
        <f>SUM(C36:G36)</f>
        <v>2</v>
      </c>
      <c r="C36" s="29">
        <f>COUNTIF(C16:C35, "Yes")</f>
        <v>0</v>
      </c>
      <c r="D36" s="29">
        <f>COUNTIF(D16:D35, "Yes")</f>
        <v>0</v>
      </c>
      <c r="E36" s="29">
        <f>COUNTIF(E16:E35, "Yes")</f>
        <v>0</v>
      </c>
      <c r="F36" s="29">
        <f>COUNTIF(F16:F35, "Yes")</f>
        <v>1</v>
      </c>
      <c r="G36" s="29">
        <f>COUNTIF(G16:G35, "Yes")</f>
        <v>1</v>
      </c>
      <c r="H36" s="146"/>
      <c r="I36" s="146"/>
    </row>
    <row r="39" spans="1:12" s="339" customFormat="1" x14ac:dyDescent="0.3">
      <c r="A39" s="604" t="s">
        <v>620</v>
      </c>
      <c r="B39" s="604"/>
      <c r="C39" s="604"/>
      <c r="D39" s="604"/>
      <c r="E39" s="604"/>
      <c r="F39" s="604"/>
      <c r="G39" s="604"/>
      <c r="H39" s="604"/>
      <c r="I39" s="604"/>
      <c r="J39" s="604"/>
      <c r="K39" s="604"/>
      <c r="L39" s="604"/>
    </row>
    <row r="40" spans="1:12" s="339" customFormat="1" x14ac:dyDescent="0.3">
      <c r="A40" s="604"/>
      <c r="B40" s="604"/>
      <c r="C40" s="604"/>
      <c r="D40" s="604"/>
      <c r="E40" s="604"/>
      <c r="F40" s="604"/>
      <c r="G40" s="604"/>
      <c r="H40" s="604"/>
      <c r="I40" s="604"/>
      <c r="J40" s="604"/>
      <c r="K40" s="604"/>
      <c r="L40" s="604"/>
    </row>
    <row r="41" spans="1:12" s="339" customFormat="1" x14ac:dyDescent="0.3"/>
    <row r="42" spans="1:12" s="339" customFormat="1" x14ac:dyDescent="0.3">
      <c r="A42" s="605" t="str">
        <f>IF('General Information'!F71="No","PLEASE NOTE:  According to the information provided on the General Information tab, the program does NOT utilize out of state sites.  Therefore, NO documentation for an Assistant MD is required in the Appendix O sub-folder.",IF('General Information'!F71="Yes","PLEASE NOTE: According to the information provided on the General Information tab, the program DOES utilize out of state sites.  Therefore, documentation is required in the Appendix O sub-folder for EACH Assistant MD .",""))</f>
        <v>PLEASE NOTE: According to the information provided on the General Information tab, the program DOES utilize out of state sites.  Therefore, documentation is required in the Appendix O sub-folder for EACH Assistant MD .</v>
      </c>
      <c r="B42" s="605"/>
      <c r="C42" s="605"/>
      <c r="D42" s="605"/>
      <c r="E42" s="605"/>
      <c r="F42" s="605"/>
      <c r="G42" s="605"/>
      <c r="H42" s="605"/>
      <c r="I42" s="605"/>
      <c r="J42" s="605"/>
      <c r="K42" s="605"/>
      <c r="L42" s="605"/>
    </row>
    <row r="43" spans="1:12" s="339" customFormat="1" x14ac:dyDescent="0.3">
      <c r="A43" s="605"/>
      <c r="B43" s="605"/>
      <c r="C43" s="605"/>
      <c r="D43" s="605"/>
      <c r="E43" s="605"/>
      <c r="F43" s="605"/>
      <c r="G43" s="605"/>
      <c r="H43" s="605"/>
      <c r="I43" s="605"/>
      <c r="J43" s="605"/>
      <c r="K43" s="605"/>
      <c r="L43" s="605"/>
    </row>
    <row r="44" spans="1:12" s="339" customFormat="1" ht="22.5" customHeight="1" x14ac:dyDescent="0.3"/>
    <row r="45" spans="1:12" s="339" customFormat="1" x14ac:dyDescent="0.3">
      <c r="B45" s="342" t="s">
        <v>28</v>
      </c>
      <c r="C45" s="665" t="str">
        <f>IF('General Information'!D74="","         N/A", 'General Information'!D74)</f>
        <v>Robert Joseph Stefanko</v>
      </c>
      <c r="D45" s="665"/>
      <c r="E45" s="665"/>
      <c r="F45" s="665"/>
      <c r="G45" s="665"/>
      <c r="H45" s="665"/>
    </row>
    <row r="46" spans="1:12" s="339" customFormat="1" x14ac:dyDescent="0.3">
      <c r="B46" s="342" t="s">
        <v>33</v>
      </c>
      <c r="C46" s="665" t="str">
        <f>IF('General Information'!D76="","         N/A", 'General Information'!D76)</f>
        <v>Medical Director</v>
      </c>
      <c r="D46" s="665"/>
      <c r="E46" s="665"/>
      <c r="F46" s="665"/>
      <c r="G46" s="665"/>
      <c r="H46" s="665"/>
    </row>
    <row r="47" spans="1:12" s="339" customFormat="1" x14ac:dyDescent="0.3">
      <c r="B47" s="342" t="s">
        <v>223</v>
      </c>
      <c r="C47" s="665" t="str">
        <f>IF('General Information'!D75="","         N/A", 'General Information'!D75)</f>
        <v>MD</v>
      </c>
      <c r="D47" s="665"/>
      <c r="E47" s="665"/>
      <c r="G47" s="294"/>
      <c r="H47" s="294"/>
      <c r="I47" s="294"/>
    </row>
    <row r="48" spans="1:12" s="339" customFormat="1" x14ac:dyDescent="0.3">
      <c r="B48" s="340" t="s">
        <v>225</v>
      </c>
      <c r="F48" s="297">
        <v>0.25</v>
      </c>
      <c r="G48" s="339" t="s">
        <v>772</v>
      </c>
    </row>
    <row r="49" spans="1:14" s="339" customFormat="1" x14ac:dyDescent="0.3"/>
    <row r="50" spans="1:14" s="339" customFormat="1" x14ac:dyDescent="0.3"/>
    <row r="51" spans="1:14" s="339" customFormat="1" x14ac:dyDescent="0.3">
      <c r="C51" s="540" t="s">
        <v>651</v>
      </c>
      <c r="D51" s="540"/>
      <c r="E51" s="540"/>
      <c r="F51" s="540"/>
      <c r="G51" s="540"/>
      <c r="H51" s="540"/>
      <c r="I51" s="540"/>
      <c r="J51" s="21" t="s">
        <v>403</v>
      </c>
    </row>
    <row r="52" spans="1:14" s="339" customFormat="1" x14ac:dyDescent="0.3"/>
    <row r="53" spans="1:14" s="339" customFormat="1" ht="33.75" customHeight="1" x14ac:dyDescent="0.3">
      <c r="A53" s="121"/>
      <c r="B53" s="445" t="s">
        <v>773</v>
      </c>
      <c r="C53" s="445"/>
      <c r="D53" s="445"/>
      <c r="E53" s="445"/>
      <c r="F53" s="445"/>
      <c r="G53" s="445"/>
      <c r="H53" s="445"/>
      <c r="I53" s="445"/>
      <c r="J53" s="445"/>
      <c r="K53" s="445"/>
      <c r="L53" s="445"/>
    </row>
    <row r="54" spans="1:14" s="339" customFormat="1" x14ac:dyDescent="0.3">
      <c r="C54" s="339" t="s">
        <v>633</v>
      </c>
      <c r="D54" s="560" t="s">
        <v>900</v>
      </c>
      <c r="E54" s="561"/>
      <c r="F54" s="561"/>
      <c r="G54" s="562"/>
    </row>
    <row r="55" spans="1:14" s="382" customFormat="1" x14ac:dyDescent="0.3"/>
    <row r="56" spans="1:14" s="339" customFormat="1" x14ac:dyDescent="0.3"/>
    <row r="57" spans="1:14" s="339" customFormat="1" x14ac:dyDescent="0.3">
      <c r="B57" s="333" t="s">
        <v>774</v>
      </c>
    </row>
    <row r="58" spans="1:14" s="339" customFormat="1" x14ac:dyDescent="0.3">
      <c r="C58" s="339" t="s">
        <v>227</v>
      </c>
      <c r="D58" s="560" t="s">
        <v>902</v>
      </c>
      <c r="E58" s="561"/>
      <c r="F58" s="561"/>
      <c r="G58" s="562"/>
    </row>
    <row r="59" spans="1:14" s="382" customFormat="1" x14ac:dyDescent="0.3"/>
    <row r="60" spans="1:14" s="339" customFormat="1" x14ac:dyDescent="0.3"/>
    <row r="61" spans="1:14" s="339" customFormat="1" x14ac:dyDescent="0.3">
      <c r="B61" s="252" t="s">
        <v>775</v>
      </c>
      <c r="C61" s="252"/>
      <c r="D61" s="252"/>
      <c r="E61" s="252"/>
      <c r="F61" s="252"/>
      <c r="G61" s="252"/>
      <c r="H61" s="252"/>
    </row>
    <row r="62" spans="1:14" s="339" customFormat="1" x14ac:dyDescent="0.3">
      <c r="A62" s="374"/>
      <c r="B62" s="377" t="s">
        <v>782</v>
      </c>
      <c r="C62" s="378"/>
      <c r="D62" s="378"/>
      <c r="E62" s="378"/>
      <c r="F62" s="378"/>
      <c r="G62" s="378"/>
      <c r="H62" s="378"/>
      <c r="I62" s="378"/>
      <c r="J62" s="379"/>
      <c r="K62" s="375"/>
      <c r="L62" s="375"/>
      <c r="M62" s="374"/>
      <c r="N62" s="374"/>
    </row>
    <row r="63" spans="1:14" s="339" customFormat="1" x14ac:dyDescent="0.3">
      <c r="A63" s="374"/>
      <c r="B63" s="376"/>
      <c r="C63" s="556" t="s">
        <v>781</v>
      </c>
      <c r="D63" s="556"/>
      <c r="E63" s="556"/>
      <c r="F63" s="556"/>
      <c r="G63" s="556"/>
      <c r="H63" s="252"/>
      <c r="I63" s="252"/>
      <c r="J63" s="374"/>
      <c r="K63" s="375"/>
      <c r="L63" s="375"/>
      <c r="M63" s="374"/>
      <c r="N63" s="374"/>
    </row>
    <row r="64" spans="1:14" s="339" customFormat="1" x14ac:dyDescent="0.3">
      <c r="A64" s="374"/>
      <c r="B64" s="374"/>
      <c r="C64" s="374"/>
      <c r="D64" s="374"/>
      <c r="E64" s="374"/>
      <c r="F64" s="374"/>
      <c r="G64" s="374"/>
      <c r="H64" s="374"/>
      <c r="I64" s="374"/>
      <c r="J64" s="374"/>
      <c r="K64" s="374"/>
      <c r="L64" s="374"/>
      <c r="M64" s="374"/>
      <c r="N64" s="374"/>
    </row>
    <row r="65" spans="1:12" s="339" customFormat="1" x14ac:dyDescent="0.3">
      <c r="C65" s="339" t="s">
        <v>633</v>
      </c>
      <c r="D65" s="560" t="s">
        <v>901</v>
      </c>
      <c r="E65" s="561"/>
      <c r="F65" s="561"/>
      <c r="G65" s="562"/>
    </row>
    <row r="66" spans="1:12" s="382" customFormat="1" x14ac:dyDescent="0.3"/>
    <row r="67" spans="1:12" s="339" customFormat="1" x14ac:dyDescent="0.3"/>
    <row r="68" spans="1:12" s="339" customFormat="1" x14ac:dyDescent="0.3">
      <c r="B68" s="252" t="s">
        <v>776</v>
      </c>
      <c r="C68" s="252"/>
      <c r="D68" s="252"/>
      <c r="E68" s="252"/>
      <c r="F68" s="252"/>
      <c r="G68" s="252"/>
      <c r="H68" s="252"/>
    </row>
    <row r="69" spans="1:12" s="339" customFormat="1" x14ac:dyDescent="0.3">
      <c r="A69" s="374"/>
      <c r="B69" s="377" t="s">
        <v>782</v>
      </c>
      <c r="C69" s="378"/>
      <c r="D69" s="378"/>
      <c r="E69" s="378"/>
      <c r="F69" s="378"/>
      <c r="G69" s="378"/>
      <c r="H69" s="378"/>
      <c r="I69" s="378"/>
      <c r="J69" s="379"/>
      <c r="K69" s="375"/>
      <c r="L69" s="375"/>
    </row>
    <row r="70" spans="1:12" s="339" customFormat="1" x14ac:dyDescent="0.3">
      <c r="A70" s="374"/>
      <c r="B70" s="376"/>
      <c r="C70" s="556" t="s">
        <v>781</v>
      </c>
      <c r="D70" s="556"/>
      <c r="E70" s="556"/>
      <c r="F70" s="556"/>
      <c r="G70" s="556"/>
      <c r="H70" s="252"/>
      <c r="I70" s="252"/>
      <c r="J70" s="374"/>
      <c r="K70" s="375"/>
      <c r="L70" s="375"/>
    </row>
    <row r="71" spans="1:12" s="339" customFormat="1" x14ac:dyDescent="0.3">
      <c r="A71" s="374"/>
      <c r="B71" s="374"/>
      <c r="C71" s="374"/>
      <c r="D71" s="374"/>
      <c r="E71" s="374"/>
      <c r="F71" s="374"/>
      <c r="G71" s="374"/>
      <c r="H71" s="374"/>
      <c r="I71" s="374"/>
      <c r="J71" s="374"/>
      <c r="K71" s="374"/>
      <c r="L71" s="374"/>
    </row>
    <row r="72" spans="1:12" s="339" customFormat="1" x14ac:dyDescent="0.3">
      <c r="C72" s="339" t="s">
        <v>633</v>
      </c>
      <c r="D72" s="647" t="s">
        <v>901</v>
      </c>
      <c r="E72" s="647"/>
      <c r="F72" s="647"/>
      <c r="G72" s="647"/>
    </row>
    <row r="73" spans="1:12" s="382" customFormat="1" x14ac:dyDescent="0.3"/>
    <row r="74" spans="1:12" s="339" customFormat="1" x14ac:dyDescent="0.3"/>
    <row r="75" spans="1:12" s="339" customFormat="1" x14ac:dyDescent="0.3">
      <c r="B75" s="252" t="s">
        <v>777</v>
      </c>
      <c r="C75" s="252"/>
      <c r="D75" s="252"/>
      <c r="E75" s="252"/>
      <c r="F75" s="252"/>
      <c r="G75" s="252"/>
      <c r="H75" s="252"/>
    </row>
    <row r="76" spans="1:12" s="339" customFormat="1" x14ac:dyDescent="0.3">
      <c r="I76" s="340"/>
      <c r="J76" s="340"/>
    </row>
    <row r="77" spans="1:12" s="339" customFormat="1" x14ac:dyDescent="0.3">
      <c r="C77" s="292" t="s">
        <v>778</v>
      </c>
      <c r="I77" s="298">
        <v>1</v>
      </c>
    </row>
    <row r="78" spans="1:12" s="339" customFormat="1" x14ac:dyDescent="0.3"/>
    <row r="79" spans="1:12" s="339" customFormat="1" x14ac:dyDescent="0.3">
      <c r="I79" s="340"/>
      <c r="J79" s="340"/>
    </row>
    <row r="80" spans="1:12" s="339" customFormat="1" x14ac:dyDescent="0.3">
      <c r="H80" s="194" t="s">
        <v>511</v>
      </c>
      <c r="I80" s="1" t="s">
        <v>513</v>
      </c>
    </row>
    <row r="81" spans="3:10" s="339" customFormat="1" x14ac:dyDescent="0.3">
      <c r="C81" s="540" t="s">
        <v>510</v>
      </c>
      <c r="D81" s="540"/>
      <c r="E81" s="540"/>
      <c r="F81" s="540"/>
      <c r="G81" s="540"/>
      <c r="H81" s="373" t="s">
        <v>512</v>
      </c>
      <c r="I81" s="1" t="s">
        <v>514</v>
      </c>
      <c r="J81" s="21" t="s">
        <v>403</v>
      </c>
    </row>
    <row r="82" spans="3:10" s="339" customFormat="1" x14ac:dyDescent="0.3">
      <c r="C82" s="664" t="s">
        <v>903</v>
      </c>
      <c r="D82" s="664"/>
      <c r="E82" s="664"/>
      <c r="F82" s="664"/>
      <c r="G82" s="664"/>
      <c r="H82" s="249" t="s">
        <v>873</v>
      </c>
      <c r="I82" s="75" t="s">
        <v>803</v>
      </c>
      <c r="J82" s="343" t="str">
        <f t="shared" ref="J82:J103" si="0">IF(I82="", " &lt;=== Select from drop down list","")</f>
        <v/>
      </c>
    </row>
    <row r="83" spans="3:10" s="339" customFormat="1" x14ac:dyDescent="0.3">
      <c r="C83" s="664"/>
      <c r="D83" s="664"/>
      <c r="E83" s="664"/>
      <c r="F83" s="664"/>
      <c r="G83" s="664"/>
      <c r="H83" s="249"/>
      <c r="I83" s="75"/>
      <c r="J83" s="343" t="str">
        <f t="shared" si="0"/>
        <v xml:space="preserve"> &lt;=== Select from drop down list</v>
      </c>
    </row>
    <row r="84" spans="3:10" s="339" customFormat="1" x14ac:dyDescent="0.3">
      <c r="C84" s="664"/>
      <c r="D84" s="664"/>
      <c r="E84" s="664"/>
      <c r="F84" s="664"/>
      <c r="G84" s="664"/>
      <c r="H84" s="249"/>
      <c r="I84" s="75"/>
      <c r="J84" s="343" t="str">
        <f t="shared" si="0"/>
        <v xml:space="preserve"> &lt;=== Select from drop down list</v>
      </c>
    </row>
    <row r="85" spans="3:10" s="339" customFormat="1" x14ac:dyDescent="0.3">
      <c r="C85" s="664"/>
      <c r="D85" s="664"/>
      <c r="E85" s="664"/>
      <c r="F85" s="664"/>
      <c r="G85" s="664"/>
      <c r="H85" s="249"/>
      <c r="I85" s="75"/>
      <c r="J85" s="343" t="str">
        <f t="shared" si="0"/>
        <v xml:space="preserve"> &lt;=== Select from drop down list</v>
      </c>
    </row>
    <row r="86" spans="3:10" s="339" customFormat="1" x14ac:dyDescent="0.3">
      <c r="C86" s="664"/>
      <c r="D86" s="664"/>
      <c r="E86" s="664"/>
      <c r="F86" s="664"/>
      <c r="G86" s="664"/>
      <c r="H86" s="249"/>
      <c r="I86" s="75"/>
      <c r="J86" s="343" t="str">
        <f t="shared" si="0"/>
        <v xml:space="preserve"> &lt;=== Select from drop down list</v>
      </c>
    </row>
    <row r="87" spans="3:10" s="339" customFormat="1" x14ac:dyDescent="0.3">
      <c r="C87" s="664"/>
      <c r="D87" s="664"/>
      <c r="E87" s="664"/>
      <c r="F87" s="664"/>
      <c r="G87" s="664"/>
      <c r="H87" s="249"/>
      <c r="I87" s="75"/>
      <c r="J87" s="343" t="str">
        <f t="shared" si="0"/>
        <v xml:space="preserve"> &lt;=== Select from drop down list</v>
      </c>
    </row>
    <row r="88" spans="3:10" s="339" customFormat="1" x14ac:dyDescent="0.3">
      <c r="C88" s="664"/>
      <c r="D88" s="664"/>
      <c r="E88" s="664"/>
      <c r="F88" s="664"/>
      <c r="G88" s="664"/>
      <c r="H88" s="249"/>
      <c r="I88" s="75"/>
      <c r="J88" s="343" t="str">
        <f t="shared" si="0"/>
        <v xml:space="preserve"> &lt;=== Select from drop down list</v>
      </c>
    </row>
    <row r="89" spans="3:10" s="339" customFormat="1" x14ac:dyDescent="0.3">
      <c r="C89" s="664"/>
      <c r="D89" s="664"/>
      <c r="E89" s="664"/>
      <c r="F89" s="664"/>
      <c r="G89" s="664"/>
      <c r="H89" s="249"/>
      <c r="I89" s="75"/>
      <c r="J89" s="343" t="str">
        <f t="shared" si="0"/>
        <v xml:space="preserve"> &lt;=== Select from drop down list</v>
      </c>
    </row>
    <row r="90" spans="3:10" s="339" customFormat="1" x14ac:dyDescent="0.3">
      <c r="C90" s="664"/>
      <c r="D90" s="664"/>
      <c r="E90" s="664"/>
      <c r="F90" s="664"/>
      <c r="G90" s="664"/>
      <c r="H90" s="249"/>
      <c r="I90" s="75"/>
      <c r="J90" s="343" t="str">
        <f t="shared" si="0"/>
        <v xml:space="preserve"> &lt;=== Select from drop down list</v>
      </c>
    </row>
    <row r="91" spans="3:10" s="339" customFormat="1" x14ac:dyDescent="0.3">
      <c r="C91" s="664"/>
      <c r="D91" s="664"/>
      <c r="E91" s="664"/>
      <c r="F91" s="664"/>
      <c r="G91" s="664"/>
      <c r="H91" s="249"/>
      <c r="I91" s="75"/>
      <c r="J91" s="343" t="str">
        <f t="shared" si="0"/>
        <v xml:space="preserve"> &lt;=== Select from drop down list</v>
      </c>
    </row>
    <row r="92" spans="3:10" s="339" customFormat="1" x14ac:dyDescent="0.3">
      <c r="C92" s="664"/>
      <c r="D92" s="664"/>
      <c r="E92" s="664"/>
      <c r="F92" s="664"/>
      <c r="G92" s="664"/>
      <c r="H92" s="249"/>
      <c r="I92" s="75"/>
      <c r="J92" s="343" t="str">
        <f t="shared" si="0"/>
        <v xml:space="preserve"> &lt;=== Select from drop down list</v>
      </c>
    </row>
    <row r="93" spans="3:10" s="339" customFormat="1" x14ac:dyDescent="0.3">
      <c r="C93" s="664"/>
      <c r="D93" s="664"/>
      <c r="E93" s="664"/>
      <c r="F93" s="664"/>
      <c r="G93" s="664"/>
      <c r="H93" s="249"/>
      <c r="I93" s="75"/>
      <c r="J93" s="343" t="str">
        <f t="shared" si="0"/>
        <v xml:space="preserve"> &lt;=== Select from drop down list</v>
      </c>
    </row>
    <row r="94" spans="3:10" s="339" customFormat="1" x14ac:dyDescent="0.3">
      <c r="C94" s="664"/>
      <c r="D94" s="664"/>
      <c r="E94" s="664"/>
      <c r="F94" s="664"/>
      <c r="G94" s="664"/>
      <c r="H94" s="249"/>
      <c r="I94" s="75"/>
      <c r="J94" s="343" t="str">
        <f t="shared" si="0"/>
        <v xml:space="preserve"> &lt;=== Select from drop down list</v>
      </c>
    </row>
    <row r="95" spans="3:10" s="339" customFormat="1" x14ac:dyDescent="0.3">
      <c r="C95" s="664"/>
      <c r="D95" s="664"/>
      <c r="E95" s="664"/>
      <c r="F95" s="664"/>
      <c r="G95" s="664"/>
      <c r="H95" s="249"/>
      <c r="I95" s="75"/>
      <c r="J95" s="343" t="str">
        <f t="shared" si="0"/>
        <v xml:space="preserve"> &lt;=== Select from drop down list</v>
      </c>
    </row>
    <row r="96" spans="3:10" s="339" customFormat="1" x14ac:dyDescent="0.3">
      <c r="C96" s="664"/>
      <c r="D96" s="664"/>
      <c r="E96" s="664"/>
      <c r="F96" s="664"/>
      <c r="G96" s="664"/>
      <c r="H96" s="249"/>
      <c r="I96" s="75"/>
      <c r="J96" s="343" t="str">
        <f t="shared" si="0"/>
        <v xml:space="preserve"> &lt;=== Select from drop down list</v>
      </c>
    </row>
    <row r="97" spans="1:14" s="339" customFormat="1" x14ac:dyDescent="0.3">
      <c r="C97" s="664"/>
      <c r="D97" s="664"/>
      <c r="E97" s="664"/>
      <c r="F97" s="664"/>
      <c r="G97" s="664"/>
      <c r="H97" s="249"/>
      <c r="I97" s="75"/>
      <c r="J97" s="343" t="str">
        <f t="shared" si="0"/>
        <v xml:space="preserve"> &lt;=== Select from drop down list</v>
      </c>
    </row>
    <row r="98" spans="1:14" x14ac:dyDescent="0.3">
      <c r="A98" s="339"/>
      <c r="B98" s="339"/>
      <c r="C98" s="664"/>
      <c r="D98" s="664"/>
      <c r="E98" s="664"/>
      <c r="F98" s="664"/>
      <c r="G98" s="664"/>
      <c r="H98" s="249"/>
      <c r="I98" s="75"/>
      <c r="J98" s="343" t="str">
        <f t="shared" si="0"/>
        <v xml:space="preserve"> &lt;=== Select from drop down list</v>
      </c>
      <c r="K98" s="339"/>
      <c r="L98" s="339"/>
      <c r="M98" s="339"/>
      <c r="N98" s="339"/>
    </row>
    <row r="99" spans="1:14" x14ac:dyDescent="0.3">
      <c r="A99" s="339"/>
      <c r="B99" s="339"/>
      <c r="C99" s="664"/>
      <c r="D99" s="664"/>
      <c r="E99" s="664"/>
      <c r="F99" s="664"/>
      <c r="G99" s="664"/>
      <c r="H99" s="249"/>
      <c r="I99" s="75"/>
      <c r="J99" s="343" t="str">
        <f t="shared" si="0"/>
        <v xml:space="preserve"> &lt;=== Select from drop down list</v>
      </c>
      <c r="K99" s="339"/>
      <c r="L99" s="339"/>
      <c r="M99" s="339"/>
      <c r="N99" s="339"/>
    </row>
    <row r="100" spans="1:14" x14ac:dyDescent="0.3">
      <c r="A100" s="339"/>
      <c r="B100" s="339"/>
      <c r="C100" s="664"/>
      <c r="D100" s="664"/>
      <c r="E100" s="664"/>
      <c r="F100" s="664"/>
      <c r="G100" s="664"/>
      <c r="H100" s="249"/>
      <c r="I100" s="75"/>
      <c r="J100" s="343" t="str">
        <f t="shared" si="0"/>
        <v xml:space="preserve"> &lt;=== Select from drop down list</v>
      </c>
      <c r="K100" s="339"/>
      <c r="L100" s="339"/>
      <c r="M100" s="339"/>
      <c r="N100" s="339"/>
    </row>
    <row r="101" spans="1:14" x14ac:dyDescent="0.3">
      <c r="A101" s="339"/>
      <c r="B101" s="339"/>
      <c r="C101" s="664"/>
      <c r="D101" s="664"/>
      <c r="E101" s="664"/>
      <c r="F101" s="664"/>
      <c r="G101" s="664"/>
      <c r="H101" s="249"/>
      <c r="I101" s="75"/>
      <c r="J101" s="343" t="str">
        <f t="shared" si="0"/>
        <v xml:space="preserve"> &lt;=== Select from drop down list</v>
      </c>
      <c r="K101" s="339"/>
      <c r="L101" s="339"/>
    </row>
    <row r="102" spans="1:14" x14ac:dyDescent="0.3">
      <c r="A102" s="339"/>
      <c r="B102" s="339"/>
      <c r="C102" s="664"/>
      <c r="D102" s="664"/>
      <c r="E102" s="664"/>
      <c r="F102" s="664"/>
      <c r="G102" s="664"/>
      <c r="H102" s="249"/>
      <c r="I102" s="75"/>
      <c r="J102" s="343" t="str">
        <f t="shared" si="0"/>
        <v xml:space="preserve"> &lt;=== Select from drop down list</v>
      </c>
      <c r="K102" s="339"/>
      <c r="L102" s="339"/>
    </row>
    <row r="103" spans="1:14" x14ac:dyDescent="0.3">
      <c r="A103" s="339"/>
      <c r="B103" s="339"/>
      <c r="C103" s="664"/>
      <c r="D103" s="664"/>
      <c r="E103" s="664"/>
      <c r="F103" s="664"/>
      <c r="G103" s="664"/>
      <c r="H103" s="249"/>
      <c r="I103" s="75"/>
      <c r="J103" s="343" t="str">
        <f t="shared" si="0"/>
        <v xml:space="preserve"> &lt;=== Select from drop down list</v>
      </c>
      <c r="K103" s="339"/>
      <c r="L103" s="339"/>
    </row>
  </sheetData>
  <sheetProtection password="CC42" sheet="1" objects="1" scenarios="1" selectLockedCells="1"/>
  <mergeCells count="46">
    <mergeCell ref="B2:H2"/>
    <mergeCell ref="C14:F14"/>
    <mergeCell ref="I14:I15"/>
    <mergeCell ref="G14:G15"/>
    <mergeCell ref="B14:B15"/>
    <mergeCell ref="B12:I12"/>
    <mergeCell ref="B4:L4"/>
    <mergeCell ref="B6:L6"/>
    <mergeCell ref="B8:I8"/>
    <mergeCell ref="B10:I10"/>
    <mergeCell ref="A39:L40"/>
    <mergeCell ref="A42:L43"/>
    <mergeCell ref="C45:H45"/>
    <mergeCell ref="C46:H46"/>
    <mergeCell ref="C47:E47"/>
    <mergeCell ref="C51:I51"/>
    <mergeCell ref="B53:L53"/>
    <mergeCell ref="D54:G54"/>
    <mergeCell ref="D58:G58"/>
    <mergeCell ref="D65:G65"/>
    <mergeCell ref="C63:G63"/>
    <mergeCell ref="C86:G86"/>
    <mergeCell ref="C87:G87"/>
    <mergeCell ref="C88:G88"/>
    <mergeCell ref="C89:G89"/>
    <mergeCell ref="D72:G72"/>
    <mergeCell ref="C81:G81"/>
    <mergeCell ref="C82:G82"/>
    <mergeCell ref="C83:G83"/>
    <mergeCell ref="C84:G84"/>
    <mergeCell ref="C70:G70"/>
    <mergeCell ref="C100:G100"/>
    <mergeCell ref="C101:G101"/>
    <mergeCell ref="C102:G102"/>
    <mergeCell ref="C103:G103"/>
    <mergeCell ref="C95:G95"/>
    <mergeCell ref="C96:G96"/>
    <mergeCell ref="C97:G97"/>
    <mergeCell ref="C98:G98"/>
    <mergeCell ref="C99:G99"/>
    <mergeCell ref="C90:G90"/>
    <mergeCell ref="C91:G91"/>
    <mergeCell ref="C92:G92"/>
    <mergeCell ref="C93:G93"/>
    <mergeCell ref="C94:G94"/>
    <mergeCell ref="C85:G85"/>
  </mergeCells>
  <conditionalFormatting sqref="I14:I15">
    <cfRule type="expression" dxfId="7" priority="8">
      <formula>D36&gt;0</formula>
    </cfRule>
  </conditionalFormatting>
  <conditionalFormatting sqref="I16:I35">
    <cfRule type="expression" dxfId="6" priority="7">
      <formula>D16="Yes"</formula>
    </cfRule>
  </conditionalFormatting>
  <conditionalFormatting sqref="H15">
    <cfRule type="expression" dxfId="5" priority="6">
      <formula>OR(E36&gt;0,F36&gt;0)</formula>
    </cfRule>
  </conditionalFormatting>
  <conditionalFormatting sqref="H16:H35">
    <cfRule type="expression" dxfId="4" priority="5">
      <formula>OR(E16="Yes",F16="Yes")</formula>
    </cfRule>
  </conditionalFormatting>
  <conditionalFormatting sqref="G14:G15">
    <cfRule type="expression" dxfId="3" priority="4">
      <formula>B36&gt;0</formula>
    </cfRule>
  </conditionalFormatting>
  <conditionalFormatting sqref="G16:G35">
    <cfRule type="expression" dxfId="2" priority="3">
      <formula>OR(C16="Yes",D16="Yes",E16="Yes",F16="Yes")</formula>
    </cfRule>
  </conditionalFormatting>
  <dataValidations count="3">
    <dataValidation type="list" allowBlank="1" showInputMessage="1" showErrorMessage="1" sqref="C16:F35 I16:I35 I82:I103" xr:uid="{00000000-0002-0000-1200-000000000000}">
      <formula1>"Yes, No"</formula1>
    </dataValidation>
    <dataValidation type="list" allowBlank="1" showInputMessage="1" showErrorMessage="1" sqref="B16:B35" xr:uid="{00000000-0002-0000-1200-000001000000}">
      <formula1>"AK, AL, AR, AZ, CA, CO, CT, DC, DE, FL, GA, HI, IA, ID, IL, IN, KS, KY, LA, MA, MD, ME, MI, MN, MO, MS, MT, NC, ND, NE, NH, NJ, NM, NV, NY, OH, OK, OR, PA, RI, SC, SD, TN, TX, UT, VA, VT, WI, WV, WY"</formula1>
    </dataValidation>
    <dataValidation type="list" allowBlank="1" showInputMessage="1" showErrorMessage="1" sqref="I77" xr:uid="{00000000-0002-0000-1200-000002000000}">
      <formula1>"1, 2, 3, 4, 5, 6, 7, 8, 9, 10, 11, 12, 13, 14, 15, 16, 17, 18, 19, 20, 21, 22, 23, 24, 25, 26, 27, 28, 29, 30, 31, 32, 33, 34, 35, 36, 37, 38, 39, 40, 41, 42, 43, 44, 45, 46, 47, 48, 49, 50"</formula1>
    </dataValidation>
  </dataValidations>
  <hyperlinks>
    <hyperlink ref="C63:G63" r:id="rId1" display="http://coaemsp.org/Personnel_Changes.htm" xr:uid="{00000000-0004-0000-1200-000000000000}"/>
    <hyperlink ref="C70:G70" r:id="rId2" display="http://coaemsp.org/Personnel_Changes.htm" xr:uid="{00000000-0004-0000-1200-000001000000}"/>
  </hyperlinks>
  <pageMargins left="0.7" right="0.7" top="0.75" bottom="0.75" header="0.3" footer="0.3"/>
  <pageSetup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1" id="{B7D6497C-9DCB-45B0-B7B5-43B112CA62F2}">
            <xm:f>'General Information'!F71="No"</xm:f>
            <x14:dxf>
              <fill>
                <patternFill>
                  <bgColor theme="7" tint="0.79998168889431442"/>
                </patternFill>
              </fill>
              <border>
                <left style="thin">
                  <color auto="1"/>
                </left>
                <right style="thin">
                  <color auto="1"/>
                </right>
                <top style="thin">
                  <color auto="1"/>
                </top>
                <bottom style="thin">
                  <color auto="1"/>
                </bottom>
                <vertical/>
                <horizontal/>
              </border>
            </x14:dxf>
          </x14:cfRule>
          <x14:cfRule type="expression" priority="2" id="{EC622B7A-260F-4A9E-9825-6D47836FCAC5}">
            <xm:f>'General Information'!F71="Yes"</xm:f>
            <x14:dxf>
              <fill>
                <patternFill>
                  <bgColor theme="7" tint="0.79998168889431442"/>
                </patternFill>
              </fill>
              <border>
                <left style="thin">
                  <color auto="1"/>
                </left>
                <right style="thin">
                  <color auto="1"/>
                </right>
                <top style="thin">
                  <color auto="1"/>
                </top>
                <bottom style="thin">
                  <color auto="1"/>
                </bottom>
                <vertical/>
                <horizontal/>
              </border>
            </x14:dxf>
          </x14:cfRule>
          <xm:sqref>A42:L43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79998168889431442"/>
    <pageSetUpPr fitToPage="1"/>
  </sheetPr>
  <dimension ref="B1:G39"/>
  <sheetViews>
    <sheetView showGridLines="0" showRowColHeaders="0" topLeftCell="A25" zoomScaleNormal="100" workbookViewId="0">
      <selection activeCell="D39" sqref="D39"/>
    </sheetView>
  </sheetViews>
  <sheetFormatPr defaultRowHeight="14.4" x14ac:dyDescent="0.3"/>
  <cols>
    <col min="1" max="1" width="4.6640625" customWidth="1"/>
    <col min="2" max="2" width="3.44140625" customWidth="1"/>
    <col min="3" max="3" width="19.33203125" customWidth="1"/>
    <col min="4" max="4" width="27.33203125" customWidth="1"/>
    <col min="5" max="5" width="21.6640625" customWidth="1"/>
    <col min="6" max="6" width="18.109375" customWidth="1"/>
    <col min="7" max="7" width="23.109375" customWidth="1"/>
  </cols>
  <sheetData>
    <row r="1" spans="2:7" ht="24" customHeight="1" x14ac:dyDescent="0.3">
      <c r="B1" s="17" t="s">
        <v>15</v>
      </c>
    </row>
    <row r="3" spans="2:7" ht="15.6" x14ac:dyDescent="0.3">
      <c r="B3" s="10" t="s">
        <v>16</v>
      </c>
      <c r="C3" s="3" t="s">
        <v>24</v>
      </c>
      <c r="D3" s="13" t="s">
        <v>25</v>
      </c>
    </row>
    <row r="5" spans="2:7" ht="15.6" x14ac:dyDescent="0.3">
      <c r="B5" s="10" t="s">
        <v>17</v>
      </c>
      <c r="C5" s="3" t="s">
        <v>26</v>
      </c>
      <c r="D5" s="227">
        <v>600064</v>
      </c>
      <c r="E5" s="12" t="s">
        <v>560</v>
      </c>
    </row>
    <row r="7" spans="2:7" x14ac:dyDescent="0.3">
      <c r="B7" s="10" t="s">
        <v>18</v>
      </c>
      <c r="C7" s="3" t="s">
        <v>27</v>
      </c>
    </row>
    <row r="8" spans="2:7" s="134" customFormat="1" x14ac:dyDescent="0.3">
      <c r="B8" s="10"/>
      <c r="C8" s="440" t="s">
        <v>383</v>
      </c>
      <c r="D8" s="440"/>
      <c r="E8" s="440"/>
      <c r="F8" s="440"/>
    </row>
    <row r="9" spans="2:7" ht="31.95" customHeight="1" x14ac:dyDescent="0.3">
      <c r="B9" s="57">
        <f>LEN(D9)</f>
        <v>22</v>
      </c>
      <c r="C9" s="110" t="s">
        <v>28</v>
      </c>
      <c r="D9" s="441" t="s">
        <v>795</v>
      </c>
      <c r="E9" s="441"/>
      <c r="F9" s="441"/>
      <c r="G9" s="56" t="str">
        <f>IF(B9&gt;100, "Name exceeds 100 characters, please shorten.","")</f>
        <v/>
      </c>
    </row>
    <row r="10" spans="2:7" x14ac:dyDescent="0.3">
      <c r="C10" s="20" t="s">
        <v>29</v>
      </c>
      <c r="D10" s="442" t="s">
        <v>796</v>
      </c>
      <c r="E10" s="442"/>
    </row>
    <row r="11" spans="2:7" x14ac:dyDescent="0.3">
      <c r="C11" s="20" t="s">
        <v>29</v>
      </c>
      <c r="D11" s="434" t="s">
        <v>797</v>
      </c>
      <c r="E11" s="434"/>
    </row>
    <row r="12" spans="2:7" x14ac:dyDescent="0.3">
      <c r="C12" s="20" t="s">
        <v>30</v>
      </c>
      <c r="D12" s="434" t="s">
        <v>798</v>
      </c>
      <c r="E12" s="434"/>
    </row>
    <row r="13" spans="2:7" x14ac:dyDescent="0.3">
      <c r="C13" s="20" t="s">
        <v>31</v>
      </c>
      <c r="D13" s="15" t="s">
        <v>799</v>
      </c>
    </row>
    <row r="14" spans="2:7" x14ac:dyDescent="0.3">
      <c r="C14" s="20" t="s">
        <v>32</v>
      </c>
      <c r="D14" s="16" t="s">
        <v>800</v>
      </c>
    </row>
    <row r="15" spans="2:7" s="322" customFormat="1" ht="26.25" customHeight="1" x14ac:dyDescent="0.3">
      <c r="C15" s="110" t="s">
        <v>708</v>
      </c>
      <c r="D15" s="443" t="s">
        <v>801</v>
      </c>
      <c r="E15" s="444"/>
    </row>
    <row r="16" spans="2:7" s="322" customFormat="1" ht="27" x14ac:dyDescent="0.3">
      <c r="C16" s="328" t="s">
        <v>709</v>
      </c>
      <c r="D16" s="443" t="s">
        <v>802</v>
      </c>
      <c r="E16" s="444"/>
    </row>
    <row r="17" spans="2:6" x14ac:dyDescent="0.3">
      <c r="C17" s="435" t="s">
        <v>382</v>
      </c>
      <c r="D17" s="436"/>
      <c r="E17" s="58" t="s">
        <v>804</v>
      </c>
      <c r="F17" s="11" t="str">
        <f>IF(E17="", " &lt;=== Select from drop down list","")</f>
        <v/>
      </c>
    </row>
    <row r="18" spans="2:6" x14ac:dyDescent="0.3">
      <c r="C18" s="435" t="s">
        <v>417</v>
      </c>
      <c r="D18" s="436"/>
      <c r="E18" s="58" t="s">
        <v>804</v>
      </c>
      <c r="F18" s="11" t="str">
        <f>IF(E18="", " &lt;=== Select from drop down list","")</f>
        <v/>
      </c>
    </row>
    <row r="19" spans="2:6" x14ac:dyDescent="0.3">
      <c r="C19" s="14"/>
    </row>
    <row r="20" spans="2:6" x14ac:dyDescent="0.3">
      <c r="B20" s="10" t="s">
        <v>19</v>
      </c>
      <c r="C20" s="3" t="s">
        <v>35</v>
      </c>
    </row>
    <row r="21" spans="2:6" x14ac:dyDescent="0.3">
      <c r="C21" s="20" t="s">
        <v>28</v>
      </c>
      <c r="D21" s="434" t="s">
        <v>807</v>
      </c>
      <c r="E21" s="434"/>
    </row>
    <row r="22" spans="2:6" x14ac:dyDescent="0.3">
      <c r="C22" s="20" t="s">
        <v>33</v>
      </c>
      <c r="D22" s="434" t="s">
        <v>38</v>
      </c>
      <c r="E22" s="434"/>
    </row>
    <row r="23" spans="2:6" x14ac:dyDescent="0.3">
      <c r="C23" s="20" t="s">
        <v>31</v>
      </c>
      <c r="D23" s="15" t="s">
        <v>805</v>
      </c>
    </row>
    <row r="24" spans="2:6" x14ac:dyDescent="0.3">
      <c r="C24" s="20" t="s">
        <v>32</v>
      </c>
      <c r="D24" s="15" t="s">
        <v>800</v>
      </c>
    </row>
    <row r="25" spans="2:6" x14ac:dyDescent="0.3">
      <c r="C25" s="20" t="s">
        <v>34</v>
      </c>
      <c r="D25" s="434" t="s">
        <v>806</v>
      </c>
      <c r="E25" s="434"/>
    </row>
    <row r="26" spans="2:6" x14ac:dyDescent="0.3">
      <c r="C26" s="3"/>
    </row>
    <row r="27" spans="2:6" x14ac:dyDescent="0.3">
      <c r="C27" s="20" t="s">
        <v>28</v>
      </c>
      <c r="D27" s="434"/>
      <c r="E27" s="434"/>
    </row>
    <row r="28" spans="2:6" x14ac:dyDescent="0.3">
      <c r="C28" s="20" t="s">
        <v>33</v>
      </c>
      <c r="D28" s="434"/>
      <c r="E28" s="434"/>
    </row>
    <row r="29" spans="2:6" x14ac:dyDescent="0.3">
      <c r="C29" s="20" t="s">
        <v>31</v>
      </c>
      <c r="D29" s="15"/>
    </row>
    <row r="30" spans="2:6" x14ac:dyDescent="0.3">
      <c r="C30" s="20" t="s">
        <v>32</v>
      </c>
      <c r="D30" s="15"/>
    </row>
    <row r="31" spans="2:6" x14ac:dyDescent="0.3">
      <c r="C31" s="20" t="s">
        <v>34</v>
      </c>
      <c r="D31" s="434"/>
      <c r="E31" s="434"/>
    </row>
    <row r="33" spans="2:6" s="339" customFormat="1" ht="60.75" customHeight="1" x14ac:dyDescent="0.3">
      <c r="B33" s="88" t="s">
        <v>20</v>
      </c>
      <c r="C33" s="364"/>
      <c r="D33" s="437" t="s">
        <v>762</v>
      </c>
      <c r="E33" s="437"/>
      <c r="F33" s="437"/>
    </row>
    <row r="34" spans="2:6" s="339" customFormat="1" x14ac:dyDescent="0.3">
      <c r="C34" s="438" t="s">
        <v>761</v>
      </c>
      <c r="D34" s="438"/>
      <c r="E34" s="438"/>
      <c r="F34" s="438"/>
    </row>
    <row r="35" spans="2:6" s="339" customFormat="1" ht="66" customHeight="1" x14ac:dyDescent="0.3">
      <c r="B35" s="88" t="s">
        <v>21</v>
      </c>
      <c r="C35" s="364"/>
      <c r="D35" s="437" t="s">
        <v>780</v>
      </c>
      <c r="E35" s="437"/>
      <c r="F35" s="437"/>
    </row>
    <row r="36" spans="2:6" s="339" customFormat="1" x14ac:dyDescent="0.3">
      <c r="C36" s="439" t="s">
        <v>763</v>
      </c>
      <c r="D36" s="439"/>
      <c r="E36" s="439"/>
    </row>
    <row r="37" spans="2:6" s="223" customFormat="1" x14ac:dyDescent="0.3"/>
    <row r="38" spans="2:6" x14ac:dyDescent="0.3">
      <c r="C38" t="s">
        <v>415</v>
      </c>
      <c r="D38" s="434" t="s">
        <v>807</v>
      </c>
      <c r="E38" s="434"/>
    </row>
    <row r="39" spans="2:6" x14ac:dyDescent="0.3">
      <c r="C39" t="s">
        <v>416</v>
      </c>
      <c r="D39" s="394">
        <v>43191</v>
      </c>
    </row>
  </sheetData>
  <sheetProtection password="CC42" sheet="1" objects="1" scenarios="1" selectLockedCells="1"/>
  <mergeCells count="20">
    <mergeCell ref="C8:F8"/>
    <mergeCell ref="D31:E31"/>
    <mergeCell ref="D9:F9"/>
    <mergeCell ref="D27:E27"/>
    <mergeCell ref="D21:E21"/>
    <mergeCell ref="D22:E22"/>
    <mergeCell ref="D28:E28"/>
    <mergeCell ref="D25:E25"/>
    <mergeCell ref="D12:E12"/>
    <mergeCell ref="D11:E11"/>
    <mergeCell ref="D10:E10"/>
    <mergeCell ref="D15:E15"/>
    <mergeCell ref="D16:E16"/>
    <mergeCell ref="D38:E38"/>
    <mergeCell ref="C17:D17"/>
    <mergeCell ref="C18:D18"/>
    <mergeCell ref="D33:F33"/>
    <mergeCell ref="C34:F34"/>
    <mergeCell ref="D35:F35"/>
    <mergeCell ref="C36:E36"/>
  </mergeCells>
  <dataValidations count="1">
    <dataValidation type="list" allowBlank="1" showInputMessage="1" showErrorMessage="1" sqref="E17:E18" xr:uid="{00000000-0002-0000-0100-000000000000}">
      <formula1>"Yes, No"</formula1>
    </dataValidation>
  </dataValidations>
  <pageMargins left="0.7" right="0.7" top="0.75" bottom="0.75" header="0.3" footer="0.3"/>
  <pageSetup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7" r:id="rId4" name="Check Box 5">
              <controlPr defaultSize="0" autoFill="0" autoLine="0" autoPict="0">
                <anchor moveWithCells="1">
                  <from>
                    <xdr:col>2</xdr:col>
                    <xdr:colOff>563880</xdr:colOff>
                    <xdr:row>32</xdr:row>
                    <xdr:rowOff>99060</xdr:rowOff>
                  </from>
                  <to>
                    <xdr:col>2</xdr:col>
                    <xdr:colOff>754380</xdr:colOff>
                    <xdr:row>32</xdr:row>
                    <xdr:rowOff>647700</xdr:rowOff>
                  </to>
                </anchor>
              </controlPr>
            </control>
          </mc:Choice>
        </mc:AlternateContent>
        <mc:AlternateContent xmlns:mc="http://schemas.openxmlformats.org/markup-compatibility/2006">
          <mc:Choice Requires="x14">
            <control shapeId="33798" r:id="rId5" name="Check Box 6">
              <controlPr defaultSize="0" autoFill="0" autoLine="0" autoPict="0">
                <anchor moveWithCells="1">
                  <from>
                    <xdr:col>2</xdr:col>
                    <xdr:colOff>556260</xdr:colOff>
                    <xdr:row>34</xdr:row>
                    <xdr:rowOff>7620</xdr:rowOff>
                  </from>
                  <to>
                    <xdr:col>2</xdr:col>
                    <xdr:colOff>746760</xdr:colOff>
                    <xdr:row>34</xdr:row>
                    <xdr:rowOff>792480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pageSetUpPr fitToPage="1"/>
  </sheetPr>
  <dimension ref="B2:M12"/>
  <sheetViews>
    <sheetView showGridLines="0" showRowColHeaders="0" tabSelected="1" zoomScaleNormal="100" workbookViewId="0">
      <selection activeCell="D12" sqref="D12"/>
    </sheetView>
  </sheetViews>
  <sheetFormatPr defaultColWidth="8.88671875" defaultRowHeight="14.4" x14ac:dyDescent="0.3"/>
  <cols>
    <col min="1" max="1" width="4.6640625" style="200" customWidth="1"/>
    <col min="2" max="2" width="17.33203125" style="200" customWidth="1"/>
    <col min="3" max="16384" width="8.88671875" style="200"/>
  </cols>
  <sheetData>
    <row r="2" spans="2:13" x14ac:dyDescent="0.3">
      <c r="B2" s="55" t="s">
        <v>663</v>
      </c>
    </row>
    <row r="3" spans="2:13" x14ac:dyDescent="0.3">
      <c r="B3" s="463" t="str">
        <f>'Title Page'!$D$9</f>
        <v>Weber State University</v>
      </c>
      <c r="C3" s="463"/>
      <c r="D3" s="463"/>
      <c r="E3" s="463"/>
      <c r="F3" s="463"/>
      <c r="G3" s="463"/>
      <c r="H3" s="463"/>
    </row>
    <row r="5" spans="2:13" ht="15.6" x14ac:dyDescent="0.3">
      <c r="B5" s="52" t="s">
        <v>572</v>
      </c>
      <c r="C5" s="53" t="s">
        <v>573</v>
      </c>
    </row>
    <row r="6" spans="2:13" ht="125.25" customHeight="1" x14ac:dyDescent="0.3">
      <c r="B6" s="427" t="s">
        <v>703</v>
      </c>
      <c r="C6" s="427"/>
      <c r="D6" s="427"/>
      <c r="E6" s="427"/>
      <c r="F6" s="427"/>
      <c r="G6" s="427"/>
      <c r="H6" s="427"/>
      <c r="I6" s="427"/>
      <c r="J6" s="427"/>
      <c r="K6" s="427"/>
      <c r="L6" s="427"/>
      <c r="M6" s="427"/>
    </row>
    <row r="7" spans="2:13" x14ac:dyDescent="0.3">
      <c r="B7" s="54" t="s">
        <v>574</v>
      </c>
      <c r="F7" s="33">
        <v>8</v>
      </c>
    </row>
    <row r="9" spans="2:13" ht="15.6" x14ac:dyDescent="0.3">
      <c r="B9" s="52" t="s">
        <v>575</v>
      </c>
      <c r="C9" s="674" t="s">
        <v>576</v>
      </c>
      <c r="D9" s="674"/>
      <c r="E9" s="674"/>
      <c r="F9" s="674"/>
      <c r="G9" s="674"/>
      <c r="H9" s="674"/>
      <c r="I9" s="674"/>
      <c r="J9" s="674"/>
      <c r="K9" s="674"/>
      <c r="M9" s="154" t="s">
        <v>578</v>
      </c>
    </row>
    <row r="10" spans="2:13" x14ac:dyDescent="0.3">
      <c r="B10" s="37" t="s">
        <v>672</v>
      </c>
    </row>
    <row r="11" spans="2:13" x14ac:dyDescent="0.3">
      <c r="B11" s="112" t="s">
        <v>673</v>
      </c>
    </row>
    <row r="12" spans="2:13" x14ac:dyDescent="0.3">
      <c r="B12" s="54" t="s">
        <v>577</v>
      </c>
      <c r="D12" s="244">
        <v>0</v>
      </c>
    </row>
  </sheetData>
  <sheetProtection password="CC42" sheet="1" objects="1" scenarios="1" selectLockedCells="1"/>
  <mergeCells count="3">
    <mergeCell ref="B3:H3"/>
    <mergeCell ref="B6:M6"/>
    <mergeCell ref="C9:K9"/>
  </mergeCells>
  <pageMargins left="0.7" right="0.7" top="0.5" bottom="0.5" header="0.3" footer="0.3"/>
  <pageSetup scale="8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79998168889431442"/>
    <pageSetUpPr fitToPage="1"/>
  </sheetPr>
  <dimension ref="B1:I117"/>
  <sheetViews>
    <sheetView showGridLines="0" showRowColHeaders="0" topLeftCell="A97" zoomScaleNormal="100" workbookViewId="0">
      <selection activeCell="F72" sqref="F72"/>
    </sheetView>
  </sheetViews>
  <sheetFormatPr defaultRowHeight="14.4" x14ac:dyDescent="0.3"/>
  <cols>
    <col min="1" max="1" width="4.6640625" customWidth="1"/>
    <col min="2" max="2" width="3.44140625" customWidth="1"/>
    <col min="3" max="3" width="14.6640625" customWidth="1"/>
    <col min="4" max="4" width="16" customWidth="1"/>
    <col min="5" max="5" width="30.33203125" customWidth="1"/>
    <col min="6" max="6" width="13.6640625" customWidth="1"/>
  </cols>
  <sheetData>
    <row r="1" spans="2:6" ht="24" customHeight="1" x14ac:dyDescent="0.3">
      <c r="B1" s="17" t="s">
        <v>36</v>
      </c>
    </row>
    <row r="2" spans="2:6" x14ac:dyDescent="0.3">
      <c r="B2" s="463" t="str">
        <f>'Title Page'!$D$9</f>
        <v>Weber State University</v>
      </c>
      <c r="C2" s="463"/>
      <c r="D2" s="463"/>
      <c r="E2" s="463"/>
      <c r="F2" s="463"/>
    </row>
    <row r="3" spans="2:6" s="111" customFormat="1" x14ac:dyDescent="0.3"/>
    <row r="4" spans="2:6" s="240" customFormat="1" ht="93.75" customHeight="1" x14ac:dyDescent="0.3">
      <c r="B4" s="462" t="s">
        <v>616</v>
      </c>
      <c r="C4" s="462"/>
      <c r="D4" s="462"/>
      <c r="E4" s="462"/>
      <c r="F4" s="462"/>
    </row>
    <row r="5" spans="2:6" s="240" customFormat="1" ht="21" customHeight="1" x14ac:dyDescent="0.3">
      <c r="C5" s="240" t="s">
        <v>640</v>
      </c>
    </row>
    <row r="6" spans="2:6" s="223" customFormat="1" x14ac:dyDescent="0.3">
      <c r="C6" s="223" t="s">
        <v>599</v>
      </c>
      <c r="E6" s="456" t="s">
        <v>600</v>
      </c>
      <c r="F6" s="457"/>
    </row>
    <row r="7" spans="2:6" s="278" customFormat="1" x14ac:dyDescent="0.3">
      <c r="E7" s="274"/>
      <c r="F7" s="275"/>
    </row>
    <row r="8" spans="2:6" s="278" customFormat="1" ht="17.399999999999999" x14ac:dyDescent="0.3">
      <c r="C8" s="459" t="s">
        <v>641</v>
      </c>
      <c r="D8" s="459"/>
      <c r="E8" s="459"/>
      <c r="F8" s="459"/>
    </row>
    <row r="9" spans="2:6" s="223" customFormat="1" x14ac:dyDescent="0.3"/>
    <row r="10" spans="2:6" x14ac:dyDescent="0.3">
      <c r="B10" s="10" t="s">
        <v>16</v>
      </c>
      <c r="C10" s="3" t="s">
        <v>441</v>
      </c>
    </row>
    <row r="11" spans="2:6" x14ac:dyDescent="0.3">
      <c r="C11" s="20" t="s">
        <v>28</v>
      </c>
      <c r="D11" s="450" t="s">
        <v>808</v>
      </c>
      <c r="E11" s="451"/>
      <c r="F11" s="452"/>
    </row>
    <row r="12" spans="2:6" x14ac:dyDescent="0.3">
      <c r="C12" s="20" t="s">
        <v>223</v>
      </c>
      <c r="D12" s="453" t="s">
        <v>809</v>
      </c>
      <c r="E12" s="453"/>
      <c r="F12" s="289" t="s">
        <v>384</v>
      </c>
    </row>
    <row r="13" spans="2:6" x14ac:dyDescent="0.3">
      <c r="C13" s="20" t="s">
        <v>33</v>
      </c>
      <c r="D13" s="458" t="s">
        <v>810</v>
      </c>
      <c r="E13" s="458"/>
      <c r="F13" s="458"/>
    </row>
    <row r="15" spans="2:6" s="247" customFormat="1" x14ac:dyDescent="0.3"/>
    <row r="16" spans="2:6" x14ac:dyDescent="0.3">
      <c r="B16" s="10" t="s">
        <v>17</v>
      </c>
      <c r="C16" s="22" t="s">
        <v>37</v>
      </c>
    </row>
    <row r="17" spans="2:7" x14ac:dyDescent="0.3">
      <c r="C17" s="20" t="s">
        <v>28</v>
      </c>
      <c r="D17" s="450" t="s">
        <v>811</v>
      </c>
      <c r="E17" s="451"/>
      <c r="F17" s="452"/>
    </row>
    <row r="18" spans="2:7" x14ac:dyDescent="0.3">
      <c r="C18" s="20" t="s">
        <v>223</v>
      </c>
      <c r="D18" s="453" t="s">
        <v>809</v>
      </c>
      <c r="E18" s="453"/>
      <c r="F18" s="289" t="s">
        <v>385</v>
      </c>
    </row>
    <row r="19" spans="2:7" x14ac:dyDescent="0.3">
      <c r="C19" s="20" t="s">
        <v>33</v>
      </c>
      <c r="D19" s="458" t="s">
        <v>812</v>
      </c>
      <c r="E19" s="458"/>
      <c r="F19" s="458"/>
    </row>
    <row r="21" spans="2:7" s="247" customFormat="1" x14ac:dyDescent="0.3"/>
    <row r="22" spans="2:7" x14ac:dyDescent="0.3">
      <c r="B22" s="10" t="s">
        <v>18</v>
      </c>
      <c r="C22" s="22" t="s">
        <v>38</v>
      </c>
    </row>
    <row r="23" spans="2:7" x14ac:dyDescent="0.3">
      <c r="C23" s="20" t="s">
        <v>28</v>
      </c>
      <c r="D23" s="450" t="s">
        <v>813</v>
      </c>
      <c r="E23" s="451"/>
      <c r="F23" s="452"/>
    </row>
    <row r="24" spans="2:7" x14ac:dyDescent="0.3">
      <c r="C24" s="20" t="s">
        <v>223</v>
      </c>
      <c r="D24" s="453" t="s">
        <v>814</v>
      </c>
      <c r="E24" s="453"/>
      <c r="F24" s="289" t="s">
        <v>386</v>
      </c>
    </row>
    <row r="25" spans="2:7" x14ac:dyDescent="0.3">
      <c r="C25" s="20" t="s">
        <v>33</v>
      </c>
      <c r="D25" s="458" t="s">
        <v>38</v>
      </c>
      <c r="E25" s="458"/>
      <c r="F25" s="458"/>
    </row>
    <row r="26" spans="2:7" x14ac:dyDescent="0.3">
      <c r="C26" s="20" t="s">
        <v>39</v>
      </c>
      <c r="F26" s="290" t="s">
        <v>815</v>
      </c>
      <c r="G26" s="11" t="str">
        <f>IF(F26="", " &lt;=== Select from drop down list","")</f>
        <v/>
      </c>
    </row>
    <row r="27" spans="2:7" s="247" customFormat="1" x14ac:dyDescent="0.3"/>
    <row r="29" spans="2:7" s="262" customFormat="1" x14ac:dyDescent="0.3">
      <c r="B29" s="10" t="s">
        <v>19</v>
      </c>
      <c r="C29" s="454" t="s">
        <v>624</v>
      </c>
      <c r="D29" s="454"/>
      <c r="E29" s="454"/>
      <c r="F29" s="261" t="s">
        <v>42</v>
      </c>
    </row>
    <row r="30" spans="2:7" s="262" customFormat="1" x14ac:dyDescent="0.3">
      <c r="C30" s="251" t="s">
        <v>622</v>
      </c>
      <c r="F30" s="290" t="s">
        <v>803</v>
      </c>
      <c r="G30" s="263" t="str">
        <f>IF(F30="", " &lt;=== Select from drop down list","")</f>
        <v/>
      </c>
    </row>
    <row r="31" spans="2:7" s="262" customFormat="1" x14ac:dyDescent="0.3">
      <c r="C31" s="251" t="s">
        <v>623</v>
      </c>
      <c r="F31" s="290" t="s">
        <v>803</v>
      </c>
      <c r="G31" s="263" t="str">
        <f>IF(F31="", " &lt;=== Select from drop down list","")</f>
        <v/>
      </c>
    </row>
    <row r="32" spans="2:7" s="278" customFormat="1" ht="22.5" customHeight="1" x14ac:dyDescent="0.3">
      <c r="C32" s="251" t="s">
        <v>658</v>
      </c>
      <c r="F32" s="290">
        <v>1</v>
      </c>
      <c r="G32" s="266" t="str">
        <f>IF(F32="", " &lt;=== Select from drop down list","")</f>
        <v/>
      </c>
    </row>
    <row r="33" spans="2:6" s="262" customFormat="1" ht="51.75" customHeight="1" x14ac:dyDescent="0.3">
      <c r="C33" s="455" t="str">
        <f>IF(AND(F30="Yes", F31="No"), "If the program utilizes a Lead Instructor and that individual is not the PD, please complete the information below", "")</f>
        <v/>
      </c>
      <c r="D33" s="455"/>
      <c r="E33" s="455"/>
      <c r="F33" s="455"/>
    </row>
    <row r="34" spans="2:6" s="262" customFormat="1" x14ac:dyDescent="0.3">
      <c r="C34" s="259" t="str">
        <f>IF(AND(F30="Yes", F31="No"),"Name:", "")</f>
        <v/>
      </c>
      <c r="D34" s="447"/>
      <c r="E34" s="447"/>
      <c r="F34" s="447"/>
    </row>
    <row r="35" spans="2:6" s="262" customFormat="1" x14ac:dyDescent="0.3">
      <c r="C35" s="259" t="str">
        <f>IF(AND(F30="Yes", F31="No"),"Credentials:", "")</f>
        <v/>
      </c>
      <c r="D35" s="447"/>
      <c r="E35" s="447"/>
      <c r="F35" s="267" t="str">
        <f>IF(AND(F30="Yes", F31="No"), "(e.g., AS, NRP)", "")</f>
        <v/>
      </c>
    </row>
    <row r="36" spans="2:6" s="262" customFormat="1" x14ac:dyDescent="0.3">
      <c r="C36" s="259" t="str">
        <f>IF(AND(F30="Yes", F31="No"),"Title:","")</f>
        <v/>
      </c>
      <c r="D36" s="447"/>
      <c r="E36" s="447"/>
      <c r="F36" s="447"/>
    </row>
    <row r="37" spans="2:6" s="262" customFormat="1" x14ac:dyDescent="0.3">
      <c r="C37" s="259" t="str">
        <f>IF(AND(F30="Yes", F31="No"),"Organization:", "")</f>
        <v/>
      </c>
      <c r="D37" s="447"/>
      <c r="E37" s="447"/>
      <c r="F37" s="447"/>
    </row>
    <row r="38" spans="2:6" s="262" customFormat="1" x14ac:dyDescent="0.3">
      <c r="C38" s="259" t="str">
        <f>IF(AND(F30="Yes", F31="No"), "Address:", "")</f>
        <v/>
      </c>
      <c r="D38" s="447"/>
      <c r="E38" s="447"/>
      <c r="F38" s="268"/>
    </row>
    <row r="39" spans="2:6" s="262" customFormat="1" x14ac:dyDescent="0.3">
      <c r="C39" s="259" t="str">
        <f>IF(AND(F30="Yes", F31="No"),"Address:", "")</f>
        <v/>
      </c>
      <c r="D39" s="447"/>
      <c r="E39" s="447"/>
      <c r="F39" s="268"/>
    </row>
    <row r="40" spans="2:6" s="262" customFormat="1" x14ac:dyDescent="0.3">
      <c r="C40" s="259" t="str">
        <f>IF(AND(F30="Yes", F31="No"),"City, State  Zip:", "")</f>
        <v/>
      </c>
      <c r="D40" s="447"/>
      <c r="E40" s="447"/>
      <c r="F40" s="261"/>
    </row>
    <row r="41" spans="2:6" s="262" customFormat="1" x14ac:dyDescent="0.3">
      <c r="C41" s="259" t="str">
        <f>IF(AND(F30="Yes", F31="No"),"Voice #:", "")</f>
        <v/>
      </c>
      <c r="D41" s="269"/>
      <c r="E41" s="265"/>
      <c r="F41" s="265"/>
    </row>
    <row r="42" spans="2:6" s="262" customFormat="1" x14ac:dyDescent="0.3">
      <c r="C42" s="259" t="str">
        <f>IF(AND(F30="Yes", F31="No"),"FAX #:", "")</f>
        <v/>
      </c>
      <c r="D42" s="269"/>
    </row>
    <row r="43" spans="2:6" s="262" customFormat="1" x14ac:dyDescent="0.3">
      <c r="C43" s="259" t="str">
        <f>IF(AND(F30="Yes", F31="No"),"Email:", "")</f>
        <v/>
      </c>
      <c r="D43" s="447"/>
      <c r="E43" s="447"/>
    </row>
    <row r="44" spans="2:6" s="296" customFormat="1" ht="55.5" customHeight="1" x14ac:dyDescent="0.3">
      <c r="C44" s="445" t="str">
        <f>IF(AND(F31="No",F32&gt;1.5),"For programs that have more than one (1) Lead Instructor, complete a supplemental Appendix C-Lead Instructor form from the CoAEMSP website for EACH additional Lead Instructor and place them in the Appendix C sub-folder.","")</f>
        <v/>
      </c>
      <c r="D44" s="445"/>
      <c r="E44" s="445"/>
      <c r="F44" s="445"/>
    </row>
    <row r="46" spans="2:6" s="247" customFormat="1" x14ac:dyDescent="0.3"/>
    <row r="47" spans="2:6" x14ac:dyDescent="0.3">
      <c r="B47" s="10" t="s">
        <v>20</v>
      </c>
      <c r="C47" s="23" t="s">
        <v>41</v>
      </c>
    </row>
    <row r="48" spans="2:6" x14ac:dyDescent="0.3">
      <c r="C48" s="20" t="s">
        <v>28</v>
      </c>
      <c r="D48" s="450" t="s">
        <v>816</v>
      </c>
      <c r="E48" s="451"/>
      <c r="F48" s="452"/>
    </row>
    <row r="49" spans="2:9" x14ac:dyDescent="0.3">
      <c r="C49" s="20" t="s">
        <v>223</v>
      </c>
      <c r="D49" s="453" t="s">
        <v>866</v>
      </c>
      <c r="E49" s="453"/>
      <c r="F49" s="289" t="s">
        <v>387</v>
      </c>
    </row>
    <row r="50" spans="2:9" x14ac:dyDescent="0.3">
      <c r="C50" s="20" t="s">
        <v>33</v>
      </c>
      <c r="D50" s="458" t="s">
        <v>41</v>
      </c>
      <c r="E50" s="458"/>
      <c r="F50" s="458"/>
    </row>
    <row r="51" spans="2:9" s="247" customFormat="1" x14ac:dyDescent="0.3"/>
    <row r="53" spans="2:9" x14ac:dyDescent="0.3">
      <c r="B53" s="10" t="s">
        <v>21</v>
      </c>
      <c r="C53" s="22" t="s">
        <v>614</v>
      </c>
      <c r="E53" s="240"/>
      <c r="F53" s="21" t="s">
        <v>42</v>
      </c>
      <c r="G53" s="240"/>
      <c r="H53" s="240"/>
      <c r="I53" s="240"/>
    </row>
    <row r="54" spans="2:9" s="278" customFormat="1" x14ac:dyDescent="0.3">
      <c r="C54" s="251" t="s">
        <v>642</v>
      </c>
      <c r="F54" s="290" t="s">
        <v>804</v>
      </c>
      <c r="G54" s="281" t="str">
        <f>IF(F54="", " &lt;=== Select from drop down list","")</f>
        <v/>
      </c>
    </row>
    <row r="55" spans="2:9" s="278" customFormat="1" x14ac:dyDescent="0.3">
      <c r="C55" s="251" t="s">
        <v>643</v>
      </c>
      <c r="F55" s="290" t="s">
        <v>804</v>
      </c>
      <c r="G55" s="281" t="str">
        <f>IF(F55="", " &lt;=== Select from drop down list","")</f>
        <v/>
      </c>
    </row>
    <row r="56" spans="2:9" s="278" customFormat="1" x14ac:dyDescent="0.3">
      <c r="C56" s="251" t="s">
        <v>644</v>
      </c>
      <c r="F56" s="290">
        <v>0</v>
      </c>
      <c r="G56" s="281" t="str">
        <f>IF(F56="", " &lt;=== Select from drop down list","")</f>
        <v/>
      </c>
    </row>
    <row r="57" spans="2:9" s="278" customFormat="1" x14ac:dyDescent="0.3">
      <c r="C57" s="272" t="str">
        <f>IF(F54="Yes","Name:", "")</f>
        <v/>
      </c>
      <c r="D57" s="447"/>
      <c r="E57" s="447"/>
      <c r="F57" s="447"/>
    </row>
    <row r="58" spans="2:9" s="278" customFormat="1" x14ac:dyDescent="0.3">
      <c r="C58" s="272" t="str">
        <f>IF(F54="Yes","Credentials:", "")</f>
        <v/>
      </c>
      <c r="D58" s="447"/>
      <c r="E58" s="447"/>
      <c r="F58" s="267" t="str">
        <f>IF(F54="Yes","(e.g., MD, NRP)", "")</f>
        <v/>
      </c>
    </row>
    <row r="59" spans="2:9" s="278" customFormat="1" x14ac:dyDescent="0.3">
      <c r="C59" s="272" t="str">
        <f>IF(F54="Yes","Title:","")</f>
        <v/>
      </c>
      <c r="D59" s="447"/>
      <c r="E59" s="447"/>
      <c r="F59" s="447"/>
    </row>
    <row r="60" spans="2:9" s="278" customFormat="1" x14ac:dyDescent="0.3">
      <c r="C60" s="272" t="str">
        <f>IF(F54="Yes","Organization:", "")</f>
        <v/>
      </c>
      <c r="D60" s="447"/>
      <c r="E60" s="447"/>
      <c r="F60" s="447"/>
    </row>
    <row r="61" spans="2:9" s="278" customFormat="1" x14ac:dyDescent="0.3">
      <c r="C61" s="272" t="str">
        <f>IF(F54="Yes", "Address:", "")</f>
        <v/>
      </c>
      <c r="D61" s="447"/>
      <c r="E61" s="447"/>
      <c r="F61" s="268"/>
    </row>
    <row r="62" spans="2:9" s="278" customFormat="1" x14ac:dyDescent="0.3">
      <c r="C62" s="272" t="str">
        <f>IF(F54="Yes","Address:", "")</f>
        <v/>
      </c>
      <c r="D62" s="447"/>
      <c r="E62" s="447"/>
      <c r="F62" s="268"/>
    </row>
    <row r="63" spans="2:9" s="278" customFormat="1" x14ac:dyDescent="0.3">
      <c r="C63" s="272" t="str">
        <f>IF(F54="Yes","City, State  Zip:", "")</f>
        <v/>
      </c>
      <c r="D63" s="447"/>
      <c r="E63" s="447"/>
      <c r="F63" s="277"/>
    </row>
    <row r="64" spans="2:9" s="278" customFormat="1" x14ac:dyDescent="0.3">
      <c r="C64" s="272" t="str">
        <f>IF(F54="Yes","Voice #:", "")</f>
        <v/>
      </c>
      <c r="D64" s="269"/>
      <c r="E64" s="265"/>
      <c r="F64" s="265"/>
    </row>
    <row r="65" spans="2:7" s="278" customFormat="1" x14ac:dyDescent="0.3">
      <c r="C65" s="272" t="str">
        <f>IF(F54="Yes","FAX #:", "")</f>
        <v/>
      </c>
      <c r="D65" s="269"/>
    </row>
    <row r="66" spans="2:7" s="278" customFormat="1" x14ac:dyDescent="0.3">
      <c r="C66" s="272" t="str">
        <f>IF(F54="Yes","Email:", "")</f>
        <v/>
      </c>
      <c r="D66" s="447"/>
      <c r="E66" s="447"/>
    </row>
    <row r="67" spans="2:7" s="278" customFormat="1" ht="75.75" customHeight="1" x14ac:dyDescent="0.3">
      <c r="C67" s="445" t="str">
        <f>IF(AND(F54="Yes", F55="Yes"), "For programs that have more than one (1) Associate Medical Director, complete a supplemental Appendix C-Associate Medical Director form from the CoAEMSP website for EACH additional Associate Medical Director and place them in the Appendix C sub-folder.", "")</f>
        <v/>
      </c>
      <c r="D67" s="445"/>
      <c r="E67" s="445"/>
      <c r="F67" s="445"/>
    </row>
    <row r="69" spans="2:7" s="247" customFormat="1" x14ac:dyDescent="0.3"/>
    <row r="70" spans="2:7" x14ac:dyDescent="0.3">
      <c r="B70" s="10" t="s">
        <v>22</v>
      </c>
      <c r="C70" s="239" t="s">
        <v>615</v>
      </c>
      <c r="F70" s="21" t="s">
        <v>42</v>
      </c>
    </row>
    <row r="71" spans="2:7" s="278" customFormat="1" ht="27" customHeight="1" x14ac:dyDescent="0.3">
      <c r="C71" s="448" t="s">
        <v>645</v>
      </c>
      <c r="D71" s="448"/>
      <c r="E71" s="449"/>
      <c r="F71" s="290" t="s">
        <v>803</v>
      </c>
      <c r="G71" s="266" t="str">
        <f>IF(F71="", " &lt;=== Select from drop down list","")</f>
        <v/>
      </c>
    </row>
    <row r="72" spans="2:7" s="278" customFormat="1" ht="30.75" customHeight="1" x14ac:dyDescent="0.3">
      <c r="C72" s="448" t="s">
        <v>646</v>
      </c>
      <c r="D72" s="448"/>
      <c r="E72" s="449"/>
      <c r="F72" s="290" t="s">
        <v>804</v>
      </c>
      <c r="G72" s="266" t="str">
        <f>IF(F72="", " &lt;=== Select from drop down list","")</f>
        <v/>
      </c>
    </row>
    <row r="73" spans="2:7" s="278" customFormat="1" ht="22.5" customHeight="1" x14ac:dyDescent="0.3">
      <c r="C73" s="251" t="s">
        <v>647</v>
      </c>
      <c r="F73" s="290">
        <v>1</v>
      </c>
      <c r="G73" s="266" t="str">
        <f>IF(F73="", " &lt;=== Select from drop down list","")</f>
        <v/>
      </c>
    </row>
    <row r="74" spans="2:7" s="278" customFormat="1" x14ac:dyDescent="0.3">
      <c r="C74" s="272" t="str">
        <f>IF(F71="Yes","Name:", "")</f>
        <v>Name:</v>
      </c>
      <c r="D74" s="446" t="s">
        <v>818</v>
      </c>
      <c r="E74" s="446"/>
      <c r="F74" s="446"/>
    </row>
    <row r="75" spans="2:7" s="278" customFormat="1" x14ac:dyDescent="0.3">
      <c r="C75" s="272" t="str">
        <f>IF(F71="Yes", "Credentials:", "")</f>
        <v>Credentials:</v>
      </c>
      <c r="D75" s="446" t="s">
        <v>817</v>
      </c>
      <c r="E75" s="446"/>
      <c r="F75" s="142" t="str">
        <f>IF(F71="Yes", "(e.g., MD, DO)", "")</f>
        <v>(e.g., MD, DO)</v>
      </c>
    </row>
    <row r="76" spans="2:7" s="278" customFormat="1" x14ac:dyDescent="0.3">
      <c r="C76" s="272" t="str">
        <f>IF(F71="Yes", "Title:", "")</f>
        <v>Title:</v>
      </c>
      <c r="D76" s="446" t="s">
        <v>41</v>
      </c>
      <c r="E76" s="446"/>
      <c r="F76" s="446"/>
    </row>
    <row r="77" spans="2:7" s="278" customFormat="1" x14ac:dyDescent="0.3">
      <c r="C77" s="272" t="str">
        <f>IF(F71="Yes", "Organization:", "")</f>
        <v>Organization:</v>
      </c>
      <c r="D77" s="446" t="s">
        <v>819</v>
      </c>
      <c r="E77" s="446"/>
      <c r="F77" s="446"/>
    </row>
    <row r="78" spans="2:7" s="278" customFormat="1" x14ac:dyDescent="0.3">
      <c r="C78" s="272" t="str">
        <f>IF(F71="Yes", "Address:", "")</f>
        <v>Address:</v>
      </c>
      <c r="D78" s="446" t="s">
        <v>820</v>
      </c>
      <c r="E78" s="446"/>
    </row>
    <row r="79" spans="2:7" s="278" customFormat="1" x14ac:dyDescent="0.3">
      <c r="C79" s="272" t="str">
        <f>IF(F71="Yes", "Address:", "")</f>
        <v>Address:</v>
      </c>
      <c r="D79" s="446"/>
      <c r="E79" s="446"/>
    </row>
    <row r="80" spans="2:7" s="278" customFormat="1" x14ac:dyDescent="0.3">
      <c r="C80" s="272" t="str">
        <f>IF(F71="Yes", "City, State  Zip:", "")</f>
        <v>City, State  Zip:</v>
      </c>
      <c r="D80" s="446" t="s">
        <v>821</v>
      </c>
      <c r="E80" s="446"/>
    </row>
    <row r="81" spans="2:7" s="278" customFormat="1" x14ac:dyDescent="0.3">
      <c r="C81" s="272" t="str">
        <f>IF(F71="Yes", "Voice #:", "")</f>
        <v>Voice #:</v>
      </c>
      <c r="D81" s="276" t="s">
        <v>822</v>
      </c>
    </row>
    <row r="82" spans="2:7" s="278" customFormat="1" x14ac:dyDescent="0.3">
      <c r="C82" s="272" t="str">
        <f>IF(F71="Yes", "FAX #:", "")</f>
        <v>FAX #:</v>
      </c>
      <c r="D82" s="276" t="s">
        <v>823</v>
      </c>
      <c r="E82" s="291"/>
    </row>
    <row r="83" spans="2:7" s="278" customFormat="1" x14ac:dyDescent="0.3">
      <c r="C83" s="272" t="str">
        <f>IF(F71="Yes", "Email:", "")</f>
        <v>Email:</v>
      </c>
      <c r="D83" s="446"/>
      <c r="E83" s="446"/>
    </row>
    <row r="84" spans="2:7" s="278" customFormat="1" ht="75.75" customHeight="1" x14ac:dyDescent="0.3">
      <c r="C84" s="445" t="str">
        <f>IF(AND(F71="Yes", F72="Yes"), "For programs with more than one (1) Assistant Medical Director, complete a supplemental Appendix O-Assistant Medical Director form from the CoAEMSP website for EACH  additional Assistant Medical Director and place them in the Appendix O sub-folder.", "")</f>
        <v/>
      </c>
      <c r="D84" s="445"/>
      <c r="E84" s="445"/>
      <c r="F84" s="445"/>
    </row>
    <row r="85" spans="2:7" s="247" customFormat="1" x14ac:dyDescent="0.3"/>
    <row r="86" spans="2:7" s="247" customFormat="1" x14ac:dyDescent="0.3"/>
    <row r="87" spans="2:7" s="247" customFormat="1" ht="25.5" customHeight="1" x14ac:dyDescent="0.3">
      <c r="B87" s="10" t="s">
        <v>23</v>
      </c>
      <c r="C87" s="245" t="s">
        <v>617</v>
      </c>
      <c r="G87" s="250"/>
    </row>
    <row r="88" spans="2:7" s="262" customFormat="1" x14ac:dyDescent="0.3">
      <c r="C88" s="251" t="s">
        <v>618</v>
      </c>
      <c r="F88" s="290" t="s">
        <v>803</v>
      </c>
      <c r="G88" s="263" t="str">
        <f>IF(F88="", " &lt;=== Select from drop down list","")</f>
        <v/>
      </c>
    </row>
    <row r="89" spans="2:7" s="262" customFormat="1" ht="39.9" customHeight="1" x14ac:dyDescent="0.3">
      <c r="C89" s="461" t="str">
        <f>IF(F88="No", "If the Billing Contact is not the PD, please complete the information below","")</f>
        <v/>
      </c>
      <c r="D89" s="461"/>
      <c r="E89" s="461"/>
      <c r="F89" s="461"/>
    </row>
    <row r="90" spans="2:7" s="262" customFormat="1" x14ac:dyDescent="0.3">
      <c r="C90" s="259" t="str">
        <f>IF(F88="No", "Name:", "")</f>
        <v/>
      </c>
      <c r="D90" s="446"/>
      <c r="E90" s="446"/>
      <c r="F90" s="446"/>
    </row>
    <row r="91" spans="2:7" s="262" customFormat="1" x14ac:dyDescent="0.3">
      <c r="C91" s="259" t="str">
        <f>IF(F88="No", "Credentials:", "")</f>
        <v/>
      </c>
      <c r="D91" s="446"/>
      <c r="E91" s="446"/>
      <c r="F91" s="253" t="str">
        <f>IF(F88="No", "(e.g., BS, NRP)", "")</f>
        <v/>
      </c>
    </row>
    <row r="92" spans="2:7" s="262" customFormat="1" x14ac:dyDescent="0.3">
      <c r="C92" s="259" t="str">
        <f>IF(F88="No", "Title:","")</f>
        <v/>
      </c>
      <c r="D92" s="446"/>
      <c r="E92" s="446"/>
      <c r="F92" s="446"/>
    </row>
    <row r="93" spans="2:7" s="262" customFormat="1" x14ac:dyDescent="0.3">
      <c r="C93" s="259" t="str">
        <f>IF(F88="No", "Organization:", "")</f>
        <v/>
      </c>
      <c r="D93" s="446"/>
      <c r="E93" s="446"/>
      <c r="F93" s="446"/>
    </row>
    <row r="94" spans="2:7" s="262" customFormat="1" x14ac:dyDescent="0.3">
      <c r="C94" s="259" t="str">
        <f>IF(F88="No", "Address:", "")</f>
        <v/>
      </c>
      <c r="D94" s="446"/>
      <c r="E94" s="446"/>
      <c r="F94" s="265"/>
    </row>
    <row r="95" spans="2:7" s="262" customFormat="1" x14ac:dyDescent="0.3">
      <c r="C95" s="259" t="str">
        <f>IF(F88="No", "Address:", "")</f>
        <v/>
      </c>
      <c r="D95" s="446"/>
      <c r="E95" s="446"/>
      <c r="F95" s="265"/>
    </row>
    <row r="96" spans="2:7" s="262" customFormat="1" x14ac:dyDescent="0.3">
      <c r="C96" s="259" t="str">
        <f>IF(F88="No", "City, State  Zip:", "")</f>
        <v/>
      </c>
      <c r="D96" s="446"/>
      <c r="E96" s="446"/>
    </row>
    <row r="97" spans="2:7" s="262" customFormat="1" x14ac:dyDescent="0.3">
      <c r="C97" s="259" t="str">
        <f>IF(F88="No", "Voice #:", "")</f>
        <v/>
      </c>
      <c r="D97" s="260"/>
      <c r="E97" s="265"/>
      <c r="F97" s="265"/>
    </row>
    <row r="98" spans="2:7" s="262" customFormat="1" x14ac:dyDescent="0.3">
      <c r="C98" s="259" t="str">
        <f>IF(F88="No", "FAX #:", "")</f>
        <v/>
      </c>
      <c r="D98" s="260"/>
      <c r="E98" s="265"/>
      <c r="G98" s="263"/>
    </row>
    <row r="99" spans="2:7" s="262" customFormat="1" x14ac:dyDescent="0.3">
      <c r="C99" s="259" t="str">
        <f>IF(F88="No", "Email:", "")</f>
        <v/>
      </c>
      <c r="D99" s="446"/>
      <c r="E99" s="446"/>
    </row>
    <row r="100" spans="2:7" s="247" customFormat="1" x14ac:dyDescent="0.3"/>
    <row r="101" spans="2:7" s="247" customFormat="1" x14ac:dyDescent="0.3"/>
    <row r="102" spans="2:7" ht="31.2" customHeight="1" x14ac:dyDescent="0.3">
      <c r="B102" s="10" t="s">
        <v>43</v>
      </c>
      <c r="C102" s="460" t="s">
        <v>388</v>
      </c>
      <c r="D102" s="460"/>
      <c r="E102" s="460"/>
      <c r="F102" s="460"/>
      <c r="G102" s="154" t="s">
        <v>403</v>
      </c>
    </row>
    <row r="103" spans="2:7" x14ac:dyDescent="0.3">
      <c r="D103" s="434" t="s">
        <v>824</v>
      </c>
      <c r="E103" s="434"/>
      <c r="F103" s="434"/>
    </row>
    <row r="104" spans="2:7" x14ac:dyDescent="0.3">
      <c r="D104" s="434" t="s">
        <v>825</v>
      </c>
      <c r="E104" s="434"/>
      <c r="F104" s="434"/>
    </row>
    <row r="105" spans="2:7" x14ac:dyDescent="0.3">
      <c r="D105" s="434" t="s">
        <v>826</v>
      </c>
      <c r="E105" s="434"/>
      <c r="F105" s="434"/>
    </row>
    <row r="106" spans="2:7" x14ac:dyDescent="0.3">
      <c r="D106" s="434" t="s">
        <v>827</v>
      </c>
      <c r="E106" s="434"/>
      <c r="F106" s="434"/>
    </row>
    <row r="107" spans="2:7" x14ac:dyDescent="0.3">
      <c r="D107" s="434" t="s">
        <v>828</v>
      </c>
      <c r="E107" s="434"/>
      <c r="F107" s="434"/>
    </row>
    <row r="108" spans="2:7" x14ac:dyDescent="0.3">
      <c r="D108" s="434" t="s">
        <v>829</v>
      </c>
      <c r="E108" s="434"/>
      <c r="F108" s="434"/>
    </row>
    <row r="109" spans="2:7" x14ac:dyDescent="0.3">
      <c r="D109" s="434" t="s">
        <v>830</v>
      </c>
      <c r="E109" s="434"/>
      <c r="F109" s="434"/>
    </row>
    <row r="110" spans="2:7" x14ac:dyDescent="0.3">
      <c r="D110" s="434" t="s">
        <v>831</v>
      </c>
      <c r="E110" s="434"/>
      <c r="F110" s="434"/>
    </row>
    <row r="111" spans="2:7" x14ac:dyDescent="0.3">
      <c r="D111" s="434" t="s">
        <v>832</v>
      </c>
      <c r="E111" s="434"/>
      <c r="F111" s="434"/>
    </row>
    <row r="112" spans="2:7" x14ac:dyDescent="0.3">
      <c r="D112" s="434"/>
      <c r="E112" s="434"/>
      <c r="F112" s="434"/>
    </row>
    <row r="113" spans="4:6" x14ac:dyDescent="0.3">
      <c r="D113" s="434"/>
      <c r="E113" s="434"/>
      <c r="F113" s="434"/>
    </row>
    <row r="114" spans="4:6" x14ac:dyDescent="0.3">
      <c r="D114" s="434"/>
      <c r="E114" s="434"/>
      <c r="F114" s="434"/>
    </row>
    <row r="115" spans="4:6" x14ac:dyDescent="0.3">
      <c r="D115" s="434"/>
      <c r="E115" s="434"/>
      <c r="F115" s="434"/>
    </row>
    <row r="116" spans="4:6" x14ac:dyDescent="0.3">
      <c r="D116" s="434"/>
      <c r="E116" s="434"/>
      <c r="F116" s="434"/>
    </row>
    <row r="117" spans="4:6" x14ac:dyDescent="0.3">
      <c r="D117" s="434"/>
      <c r="E117" s="434"/>
      <c r="F117" s="434"/>
    </row>
  </sheetData>
  <sheetProtection password="CC42" sheet="1" objects="1" scenarios="1" selectLockedCells="1"/>
  <mergeCells count="72">
    <mergeCell ref="B4:F4"/>
    <mergeCell ref="B2:F2"/>
    <mergeCell ref="D116:F116"/>
    <mergeCell ref="D117:F117"/>
    <mergeCell ref="D110:F110"/>
    <mergeCell ref="D111:F111"/>
    <mergeCell ref="D112:F112"/>
    <mergeCell ref="D113:F113"/>
    <mergeCell ref="D114:F114"/>
    <mergeCell ref="D115:F115"/>
    <mergeCell ref="D109:F109"/>
    <mergeCell ref="D103:F103"/>
    <mergeCell ref="D104:F104"/>
    <mergeCell ref="D105:F105"/>
    <mergeCell ref="D106:F106"/>
    <mergeCell ref="D107:F107"/>
    <mergeCell ref="D61:E61"/>
    <mergeCell ref="D62:E62"/>
    <mergeCell ref="D63:E63"/>
    <mergeCell ref="D108:F108"/>
    <mergeCell ref="C102:F102"/>
    <mergeCell ref="D90:F90"/>
    <mergeCell ref="D91:E91"/>
    <mergeCell ref="D92:F92"/>
    <mergeCell ref="D99:E99"/>
    <mergeCell ref="C89:F89"/>
    <mergeCell ref="D93:F93"/>
    <mergeCell ref="D94:E94"/>
    <mergeCell ref="D95:E95"/>
    <mergeCell ref="D96:E96"/>
    <mergeCell ref="D50:F50"/>
    <mergeCell ref="D57:F57"/>
    <mergeCell ref="D58:E58"/>
    <mergeCell ref="D59:F59"/>
    <mergeCell ref="D60:F60"/>
    <mergeCell ref="E6:F6"/>
    <mergeCell ref="D11:F11"/>
    <mergeCell ref="D12:E12"/>
    <mergeCell ref="D13:F13"/>
    <mergeCell ref="D38:E38"/>
    <mergeCell ref="C8:F8"/>
    <mergeCell ref="D25:F25"/>
    <mergeCell ref="D17:F17"/>
    <mergeCell ref="D18:E18"/>
    <mergeCell ref="D19:F19"/>
    <mergeCell ref="D23:F23"/>
    <mergeCell ref="D24:E24"/>
    <mergeCell ref="D39:E39"/>
    <mergeCell ref="D40:E40"/>
    <mergeCell ref="D43:E43"/>
    <mergeCell ref="C29:E29"/>
    <mergeCell ref="C33:F33"/>
    <mergeCell ref="D34:F34"/>
    <mergeCell ref="D35:E35"/>
    <mergeCell ref="D36:F36"/>
    <mergeCell ref="D37:F37"/>
    <mergeCell ref="C44:F44"/>
    <mergeCell ref="D80:E80"/>
    <mergeCell ref="D83:E83"/>
    <mergeCell ref="C84:F84"/>
    <mergeCell ref="D75:E75"/>
    <mergeCell ref="D76:F76"/>
    <mergeCell ref="D77:F77"/>
    <mergeCell ref="D78:E78"/>
    <mergeCell ref="D79:E79"/>
    <mergeCell ref="D66:E66"/>
    <mergeCell ref="C67:F67"/>
    <mergeCell ref="C71:E71"/>
    <mergeCell ref="C72:E72"/>
    <mergeCell ref="D74:F74"/>
    <mergeCell ref="D48:F48"/>
    <mergeCell ref="D49:E49"/>
  </mergeCells>
  <conditionalFormatting sqref="D99:E99">
    <cfRule type="expression" dxfId="132" priority="36">
      <formula>F88="No"</formula>
    </cfRule>
  </conditionalFormatting>
  <conditionalFormatting sqref="D90:F90">
    <cfRule type="expression" dxfId="131" priority="46">
      <formula>F88="No"</formula>
    </cfRule>
  </conditionalFormatting>
  <conditionalFormatting sqref="D91:E91">
    <cfRule type="expression" dxfId="130" priority="45">
      <formula>F88="No"</formula>
    </cfRule>
  </conditionalFormatting>
  <conditionalFormatting sqref="D92:F92">
    <cfRule type="expression" dxfId="129" priority="44">
      <formula>F88="No"</formula>
    </cfRule>
  </conditionalFormatting>
  <conditionalFormatting sqref="D93:F93">
    <cfRule type="expression" dxfId="128" priority="43">
      <formula>F88="No"</formula>
    </cfRule>
  </conditionalFormatting>
  <conditionalFormatting sqref="D94:E94">
    <cfRule type="expression" dxfId="127" priority="42">
      <formula>F88="No"</formula>
    </cfRule>
  </conditionalFormatting>
  <conditionalFormatting sqref="D95:E95">
    <cfRule type="expression" dxfId="126" priority="41">
      <formula>F88="No"</formula>
    </cfRule>
  </conditionalFormatting>
  <conditionalFormatting sqref="D97">
    <cfRule type="expression" dxfId="125" priority="40">
      <formula>F88="No"</formula>
    </cfRule>
  </conditionalFormatting>
  <conditionalFormatting sqref="E90:F90">
    <cfRule type="expression" dxfId="124" priority="47">
      <formula>G85="No"</formula>
    </cfRule>
  </conditionalFormatting>
  <conditionalFormatting sqref="C89">
    <cfRule type="expression" dxfId="123" priority="39">
      <formula>F88="No"</formula>
    </cfRule>
  </conditionalFormatting>
  <conditionalFormatting sqref="D96:E96">
    <cfRule type="expression" dxfId="122" priority="38">
      <formula>F88="No"</formula>
    </cfRule>
  </conditionalFormatting>
  <conditionalFormatting sqref="D98">
    <cfRule type="expression" dxfId="121" priority="37">
      <formula>F88="No"</formula>
    </cfRule>
  </conditionalFormatting>
  <conditionalFormatting sqref="D34:F34">
    <cfRule type="expression" dxfId="120" priority="35">
      <formula>IF(AND(F30="Yes"), F31="No")</formula>
    </cfRule>
  </conditionalFormatting>
  <conditionalFormatting sqref="D35:F35">
    <cfRule type="expression" dxfId="119" priority="34">
      <formula>IF(AND(F30="Yes"), F31="No")</formula>
    </cfRule>
  </conditionalFormatting>
  <conditionalFormatting sqref="D36:F36">
    <cfRule type="expression" dxfId="118" priority="33">
      <formula>IF(AND(F30="Yes"), F31="No")</formula>
    </cfRule>
  </conditionalFormatting>
  <conditionalFormatting sqref="D37:F37">
    <cfRule type="expression" dxfId="117" priority="32">
      <formula>IF(AND(F30="Yes"), F31="No")</formula>
    </cfRule>
  </conditionalFormatting>
  <conditionalFormatting sqref="D38:E38">
    <cfRule type="expression" dxfId="116" priority="31">
      <formula>IF(AND(F30="Yes"), F31="No")</formula>
    </cfRule>
  </conditionalFormatting>
  <conditionalFormatting sqref="D39:E39">
    <cfRule type="expression" dxfId="115" priority="30">
      <formula>IF(AND(F30="Yes"), F31="No")</formula>
    </cfRule>
  </conditionalFormatting>
  <conditionalFormatting sqref="D41">
    <cfRule type="expression" dxfId="114" priority="29">
      <formula>IF(AND(F30="Yes"), F31="No")</formula>
    </cfRule>
  </conditionalFormatting>
  <conditionalFormatting sqref="D40:E40">
    <cfRule type="expression" dxfId="113" priority="28">
      <formula>IF(AND(F30="Yes"), F31="No")</formula>
    </cfRule>
  </conditionalFormatting>
  <conditionalFormatting sqref="D42">
    <cfRule type="expression" dxfId="112" priority="27">
      <formula>IF(AND(F30="Yes"), F31="No")</formula>
    </cfRule>
  </conditionalFormatting>
  <conditionalFormatting sqref="D43:E43">
    <cfRule type="expression" dxfId="111" priority="26">
      <formula>IF(AND(F30="Yes"), F31="No")</formula>
    </cfRule>
  </conditionalFormatting>
  <conditionalFormatting sqref="C33:F33">
    <cfRule type="expression" dxfId="110" priority="25">
      <formula>IF(AND(F30="Yes"), F31="No")</formula>
    </cfRule>
  </conditionalFormatting>
  <conditionalFormatting sqref="D57:F57">
    <cfRule type="expression" dxfId="109" priority="24">
      <formula>F54="Yes"</formula>
    </cfRule>
  </conditionalFormatting>
  <conditionalFormatting sqref="D58:F58">
    <cfRule type="expression" dxfId="108" priority="23">
      <formula>F54="Yes"</formula>
    </cfRule>
  </conditionalFormatting>
  <conditionalFormatting sqref="D59:F59">
    <cfRule type="expression" dxfId="107" priority="22">
      <formula>F54="Yes"</formula>
    </cfRule>
  </conditionalFormatting>
  <conditionalFormatting sqref="D60:F60">
    <cfRule type="expression" dxfId="106" priority="21">
      <formula>F54="Yes"</formula>
    </cfRule>
  </conditionalFormatting>
  <conditionalFormatting sqref="D61:E61">
    <cfRule type="expression" dxfId="105" priority="20">
      <formula>F54="Yes"</formula>
    </cfRule>
  </conditionalFormatting>
  <conditionalFormatting sqref="D62:E62">
    <cfRule type="expression" dxfId="104" priority="19">
      <formula>F54="Yes"</formula>
    </cfRule>
  </conditionalFormatting>
  <conditionalFormatting sqref="D64">
    <cfRule type="expression" dxfId="103" priority="18">
      <formula>F54="Yes"</formula>
    </cfRule>
  </conditionalFormatting>
  <conditionalFormatting sqref="D63:E63">
    <cfRule type="expression" dxfId="102" priority="17">
      <formula>F54="Yes"</formula>
    </cfRule>
  </conditionalFormatting>
  <conditionalFormatting sqref="D65">
    <cfRule type="expression" dxfId="101" priority="16">
      <formula>F54="Yes"</formula>
    </cfRule>
  </conditionalFormatting>
  <conditionalFormatting sqref="D66:E66">
    <cfRule type="expression" dxfId="100" priority="15">
      <formula>F54="Yes"</formula>
    </cfRule>
  </conditionalFormatting>
  <conditionalFormatting sqref="C67:F67">
    <cfRule type="expression" dxfId="99" priority="14">
      <formula>IF(AND(F54="Yes"), F55="Yes")</formula>
    </cfRule>
  </conditionalFormatting>
  <conditionalFormatting sqref="C84:F84">
    <cfRule type="expression" dxfId="98" priority="12">
      <formula>IF(AND(F71="Yes"), F72="Yes")</formula>
    </cfRule>
  </conditionalFormatting>
  <conditionalFormatting sqref="D74:F74">
    <cfRule type="expression" dxfId="97" priority="11">
      <formula>F71="Yes"</formula>
    </cfRule>
  </conditionalFormatting>
  <conditionalFormatting sqref="D75:E75">
    <cfRule type="expression" dxfId="96" priority="10">
      <formula>F71="Yes"</formula>
    </cfRule>
  </conditionalFormatting>
  <conditionalFormatting sqref="D76:F76">
    <cfRule type="expression" dxfId="95" priority="9">
      <formula>F71="Yes"</formula>
    </cfRule>
  </conditionalFormatting>
  <conditionalFormatting sqref="D77:F77">
    <cfRule type="expression" dxfId="94" priority="8">
      <formula>F71="Yes"</formula>
    </cfRule>
  </conditionalFormatting>
  <conditionalFormatting sqref="D78:E78">
    <cfRule type="expression" dxfId="93" priority="7">
      <formula>F71="Yes"</formula>
    </cfRule>
  </conditionalFormatting>
  <conditionalFormatting sqref="D79:E79">
    <cfRule type="expression" dxfId="92" priority="6">
      <formula>F71="Yes"</formula>
    </cfRule>
  </conditionalFormatting>
  <conditionalFormatting sqref="D80:E80">
    <cfRule type="expression" dxfId="91" priority="5">
      <formula>F71="Yes"</formula>
    </cfRule>
  </conditionalFormatting>
  <conditionalFormatting sqref="D81">
    <cfRule type="expression" dxfId="90" priority="4">
      <formula>F71="Yes"</formula>
    </cfRule>
  </conditionalFormatting>
  <conditionalFormatting sqref="D82">
    <cfRule type="expression" dxfId="89" priority="3">
      <formula>F71="Yes"</formula>
    </cfRule>
  </conditionalFormatting>
  <conditionalFormatting sqref="D83:E83">
    <cfRule type="expression" dxfId="88" priority="2">
      <formula>F71="Yes"</formula>
    </cfRule>
  </conditionalFormatting>
  <conditionalFormatting sqref="C44:F44">
    <cfRule type="expression" dxfId="87" priority="1">
      <formula>IF(AND(F31="No"), F32&gt;1.5)</formula>
    </cfRule>
  </conditionalFormatting>
  <dataValidations count="4">
    <dataValidation type="list" allowBlank="1" showInputMessage="1" showErrorMessage="1" sqref="F26" xr:uid="{00000000-0002-0000-0200-000000000000}">
      <formula1>"Full-time, Part-time"</formula1>
    </dataValidation>
    <dataValidation type="list" allowBlank="1" showInputMessage="1" showErrorMessage="1" sqref="F88 F30:F31 F54:F55 F71:F72" xr:uid="{00000000-0002-0000-0200-000001000000}">
      <formula1>"Yes, No"</formula1>
    </dataValidation>
    <dataValidation type="list" allowBlank="1" showInputMessage="1" showErrorMessage="1" sqref="F32 F73" xr:uid="{00000000-0002-0000-0200-000002000000}">
      <formula1>"0, 1, 2, 3, 4, 5, 6, 7, 8, 9, 10, 11, 12"</formula1>
    </dataValidation>
    <dataValidation type="list" allowBlank="1" showInputMessage="1" showErrorMessage="1" sqref="F56" xr:uid="{00000000-0002-0000-0200-000003000000}">
      <formula1>"0, 1, 2, 3, 4, 5"</formula1>
    </dataValidation>
  </dataValidations>
  <hyperlinks>
    <hyperlink ref="E6" r:id="rId1" xr:uid="{00000000-0004-0000-0200-000000000000}"/>
  </hyperlinks>
  <pageMargins left="0.7" right="0.7" top="0.75" bottom="0.75" header="0.3" footer="0.3"/>
  <pageSetup scale="75" fitToHeight="0" orientation="portrait" r:id="rId2"/>
  <rowBreaks count="2" manualBreakCount="2">
    <brk id="45" max="9" man="1"/>
    <brk id="86" max="9" man="1"/>
  </row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pageSetUpPr fitToPage="1"/>
  </sheetPr>
  <dimension ref="B1:B7"/>
  <sheetViews>
    <sheetView showGridLines="0" showRowColHeaders="0" topLeftCell="A13" zoomScaleNormal="100" workbookViewId="0">
      <selection activeCell="B2" sqref="B2"/>
    </sheetView>
  </sheetViews>
  <sheetFormatPr defaultRowHeight="14.4" x14ac:dyDescent="0.3"/>
  <cols>
    <col min="1" max="1" width="4.88671875" customWidth="1"/>
    <col min="2" max="2" width="106.6640625" customWidth="1"/>
  </cols>
  <sheetData>
    <row r="1" spans="2:2" ht="24" customHeight="1" x14ac:dyDescent="0.3">
      <c r="B1" s="17" t="s">
        <v>44</v>
      </c>
    </row>
    <row r="2" spans="2:2" x14ac:dyDescent="0.3">
      <c r="B2" s="288" t="str">
        <f>'Title Page'!$D$9</f>
        <v>Weber State University</v>
      </c>
    </row>
    <row r="3" spans="2:2" s="111" customFormat="1" x14ac:dyDescent="0.3"/>
    <row r="4" spans="2:2" ht="27" x14ac:dyDescent="0.3">
      <c r="B4" s="24" t="s">
        <v>181</v>
      </c>
    </row>
    <row r="5" spans="2:2" ht="14.4" customHeight="1" x14ac:dyDescent="0.3">
      <c r="B5" s="6"/>
    </row>
    <row r="6" spans="2:2" x14ac:dyDescent="0.3">
      <c r="B6" t="s">
        <v>361</v>
      </c>
    </row>
    <row r="7" spans="2:2" x14ac:dyDescent="0.3">
      <c r="B7" s="63" t="s">
        <v>360</v>
      </c>
    </row>
  </sheetData>
  <sheetProtection password="CC42" sheet="1" objects="1" scenarios="1" selectLockedCells="1"/>
  <pageMargins left="0.7" right="0.7" top="0.75" bottom="0.75" header="0.3" footer="0.3"/>
  <pageSetup scale="74"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B1:G50"/>
  <sheetViews>
    <sheetView showGridLines="0" showRowColHeaders="0" topLeftCell="A13" zoomScaleNormal="100" workbookViewId="0">
      <selection activeCell="D24" sqref="D24"/>
    </sheetView>
  </sheetViews>
  <sheetFormatPr defaultRowHeight="14.4" x14ac:dyDescent="0.3"/>
  <cols>
    <col min="1" max="1" width="4.6640625" customWidth="1"/>
    <col min="2" max="2" width="3.44140625" customWidth="1"/>
    <col min="3" max="3" width="54.44140625" customWidth="1"/>
    <col min="4" max="4" width="9.6640625" customWidth="1"/>
    <col min="5" max="5" width="4.6640625" customWidth="1"/>
    <col min="7" max="7" width="19.6640625" customWidth="1"/>
  </cols>
  <sheetData>
    <row r="1" spans="2:7" ht="24" customHeight="1" x14ac:dyDescent="0.3">
      <c r="B1" s="17" t="s">
        <v>55</v>
      </c>
    </row>
    <row r="2" spans="2:7" x14ac:dyDescent="0.3">
      <c r="B2" s="467" t="str">
        <f>'Title Page'!$D$9</f>
        <v>Weber State University</v>
      </c>
      <c r="C2" s="467"/>
      <c r="D2" s="467"/>
      <c r="E2" s="467"/>
      <c r="F2" s="467"/>
    </row>
    <row r="3" spans="2:7" s="111" customFormat="1" x14ac:dyDescent="0.3"/>
    <row r="4" spans="2:7" ht="20.25" customHeight="1" x14ac:dyDescent="0.3">
      <c r="B4" s="254" t="s">
        <v>16</v>
      </c>
      <c r="C4" s="251" t="s">
        <v>56</v>
      </c>
      <c r="D4" s="388" t="s">
        <v>803</v>
      </c>
      <c r="E4" s="266" t="str">
        <f>IF(D4="", " &lt;=== Select from drop down list","")</f>
        <v/>
      </c>
    </row>
    <row r="5" spans="2:7" s="384" customFormat="1" ht="63" customHeight="1" x14ac:dyDescent="0.3">
      <c r="B5" s="88" t="s">
        <v>17</v>
      </c>
      <c r="C5" s="389" t="str">
        <f>"Total number of "&amp;IF(D4="No","contact hours","credits")&amp;" required to graduate when all requirements have been completed to take the National/State Exam which includes didactic, laboratory, clinical, and field internship ?"</f>
        <v>Total number of credits required to graduate when all requirements have been completed to take the National/State Exam which includes didactic, laboratory, clinical, and field internship ?</v>
      </c>
      <c r="D5" s="390">
        <v>36</v>
      </c>
      <c r="E5" s="385" t="str">
        <f>IF(D4="No", "NOTE: an articulation agreement must be submitted in APPENDIX L","")</f>
        <v/>
      </c>
      <c r="G5" s="387"/>
    </row>
    <row r="6" spans="2:7" x14ac:dyDescent="0.3">
      <c r="B6" s="10" t="s">
        <v>18</v>
      </c>
      <c r="C6" s="3" t="s">
        <v>57</v>
      </c>
      <c r="D6" s="44">
        <v>25</v>
      </c>
    </row>
    <row r="7" spans="2:7" x14ac:dyDescent="0.3">
      <c r="B7" s="10" t="s">
        <v>19</v>
      </c>
      <c r="C7" s="3" t="s">
        <v>353</v>
      </c>
      <c r="D7" s="58" t="s">
        <v>803</v>
      </c>
      <c r="E7" s="11" t="str">
        <f t="shared" ref="E7:E9" si="0">IF(D7="", " &lt;=== Select from drop down list","")</f>
        <v/>
      </c>
    </row>
    <row r="8" spans="2:7" x14ac:dyDescent="0.3">
      <c r="B8" s="10" t="s">
        <v>20</v>
      </c>
      <c r="C8" s="3" t="s">
        <v>354</v>
      </c>
      <c r="D8" s="58" t="s">
        <v>803</v>
      </c>
      <c r="E8" s="11" t="str">
        <f t="shared" si="0"/>
        <v/>
      </c>
    </row>
    <row r="9" spans="2:7" x14ac:dyDescent="0.3">
      <c r="B9" s="10" t="s">
        <v>21</v>
      </c>
      <c r="C9" s="3" t="s">
        <v>355</v>
      </c>
      <c r="D9" s="58" t="s">
        <v>804</v>
      </c>
      <c r="E9" s="11" t="str">
        <f t="shared" si="0"/>
        <v/>
      </c>
    </row>
    <row r="10" spans="2:7" x14ac:dyDescent="0.3">
      <c r="B10" s="10" t="s">
        <v>22</v>
      </c>
      <c r="C10" s="3" t="s">
        <v>58</v>
      </c>
      <c r="D10" s="49">
        <v>2</v>
      </c>
    </row>
    <row r="11" spans="2:7" x14ac:dyDescent="0.3">
      <c r="B11" s="10" t="s">
        <v>23</v>
      </c>
      <c r="C11" s="3" t="str">
        <f>"In which month"&amp;IF(D10&gt;1,"s are classes"," is the class")&amp;" started?"</f>
        <v>In which months are classes started?</v>
      </c>
      <c r="D11" s="466" t="s">
        <v>833</v>
      </c>
      <c r="E11" s="466"/>
      <c r="F11" s="466"/>
      <c r="G11" s="466"/>
    </row>
    <row r="12" spans="2:7" x14ac:dyDescent="0.3">
      <c r="B12" s="10" t="s">
        <v>43</v>
      </c>
      <c r="C12" s="3" t="str">
        <f>"In which month"&amp;IF(D10&gt;1,"s do classes"," does the class")&amp;" complete the program?"</f>
        <v>In which months do classes complete the program?</v>
      </c>
      <c r="D12" s="466" t="s">
        <v>834</v>
      </c>
      <c r="E12" s="466"/>
      <c r="F12" s="466"/>
      <c r="G12" s="466"/>
    </row>
    <row r="13" spans="2:7" x14ac:dyDescent="0.3">
      <c r="B13" s="10" t="s">
        <v>60</v>
      </c>
      <c r="C13" s="3" t="s">
        <v>61</v>
      </c>
      <c r="D13" s="468">
        <v>43108</v>
      </c>
      <c r="E13" s="468"/>
    </row>
    <row r="14" spans="2:7" x14ac:dyDescent="0.3">
      <c r="B14" s="10" t="s">
        <v>62</v>
      </c>
      <c r="C14" s="3" t="s">
        <v>59</v>
      </c>
      <c r="D14" s="465">
        <v>43339</v>
      </c>
      <c r="E14" s="465"/>
    </row>
    <row r="15" spans="2:7" x14ac:dyDescent="0.3">
      <c r="B15" s="10" t="s">
        <v>64</v>
      </c>
      <c r="C15" s="3" t="s">
        <v>73</v>
      </c>
      <c r="D15" s="465">
        <v>43084</v>
      </c>
      <c r="E15" s="465"/>
    </row>
    <row r="16" spans="2:7" x14ac:dyDescent="0.3">
      <c r="B16" s="10" t="s">
        <v>66</v>
      </c>
      <c r="C16" s="3" t="s">
        <v>74</v>
      </c>
      <c r="D16" s="465">
        <v>43217</v>
      </c>
      <c r="E16" s="465"/>
    </row>
    <row r="17" spans="2:6" x14ac:dyDescent="0.3">
      <c r="B17" s="10" t="s">
        <v>67</v>
      </c>
      <c r="C17" s="3" t="s">
        <v>63</v>
      </c>
      <c r="D17" s="44">
        <v>25</v>
      </c>
    </row>
    <row r="18" spans="2:6" x14ac:dyDescent="0.3">
      <c r="B18" s="10" t="s">
        <v>381</v>
      </c>
      <c r="C18" s="3" t="s">
        <v>65</v>
      </c>
      <c r="D18" s="44">
        <v>0</v>
      </c>
    </row>
    <row r="19" spans="2:6" x14ac:dyDescent="0.3">
      <c r="B19" s="10" t="s">
        <v>70</v>
      </c>
      <c r="C19" s="3" t="s">
        <v>69</v>
      </c>
      <c r="D19" s="44">
        <v>2</v>
      </c>
    </row>
    <row r="20" spans="2:6" x14ac:dyDescent="0.3">
      <c r="B20" s="10" t="s">
        <v>71</v>
      </c>
      <c r="C20" s="3" t="s">
        <v>68</v>
      </c>
      <c r="D20" s="44">
        <v>3</v>
      </c>
    </row>
    <row r="21" spans="2:6" s="116" customFormat="1" x14ac:dyDescent="0.3">
      <c r="B21" s="10" t="s">
        <v>72</v>
      </c>
      <c r="C21" s="115" t="s">
        <v>442</v>
      </c>
      <c r="D21" s="117">
        <v>11</v>
      </c>
    </row>
    <row r="22" spans="2:6" x14ac:dyDescent="0.3">
      <c r="B22" s="10" t="s">
        <v>75</v>
      </c>
      <c r="C22" s="3" t="s">
        <v>443</v>
      </c>
      <c r="D22" s="44">
        <v>0</v>
      </c>
    </row>
    <row r="23" spans="2:6" x14ac:dyDescent="0.3">
      <c r="B23" s="10" t="s">
        <v>76</v>
      </c>
      <c r="C23" s="3" t="s">
        <v>444</v>
      </c>
      <c r="D23" s="44">
        <v>6</v>
      </c>
    </row>
    <row r="24" spans="2:6" x14ac:dyDescent="0.3">
      <c r="B24" s="10" t="s">
        <v>77</v>
      </c>
      <c r="C24" s="3" t="s">
        <v>445</v>
      </c>
      <c r="D24" s="44">
        <v>7</v>
      </c>
    </row>
    <row r="25" spans="2:6" x14ac:dyDescent="0.3">
      <c r="B25" s="10" t="s">
        <v>78</v>
      </c>
      <c r="C25" s="3" t="s">
        <v>446</v>
      </c>
      <c r="D25" s="44">
        <v>25</v>
      </c>
    </row>
    <row r="26" spans="2:6" x14ac:dyDescent="0.3">
      <c r="B26" s="10" t="s">
        <v>79</v>
      </c>
      <c r="C26" s="3" t="s">
        <v>447</v>
      </c>
      <c r="D26" s="150" t="s">
        <v>804</v>
      </c>
      <c r="E26" s="11" t="str">
        <f>IF(D26="", " &lt;=== Select from drop down list","")</f>
        <v/>
      </c>
    </row>
    <row r="27" spans="2:6" x14ac:dyDescent="0.3">
      <c r="C27" s="133" t="str">
        <f>IF(D26="Yes", "Complete Appendix O (in this workbook)","")</f>
        <v/>
      </c>
      <c r="D27" s="133"/>
    </row>
    <row r="28" spans="2:6" s="128" customFormat="1" x14ac:dyDescent="0.3"/>
    <row r="29" spans="2:6" s="128" customFormat="1" ht="17.399999999999999" x14ac:dyDescent="0.3">
      <c r="B29" s="17" t="s">
        <v>380</v>
      </c>
      <c r="F29" s="21" t="s">
        <v>42</v>
      </c>
    </row>
    <row r="30" spans="2:6" s="128" customFormat="1" x14ac:dyDescent="0.3">
      <c r="B30" s="10" t="s">
        <v>81</v>
      </c>
      <c r="C30" s="3" t="s">
        <v>382</v>
      </c>
      <c r="D30" s="150" t="s">
        <v>804</v>
      </c>
      <c r="E30" s="11" t="str">
        <f>IF($D$30="", " &lt;=== Select from drop down list","")</f>
        <v/>
      </c>
      <c r="F30"/>
    </row>
    <row r="31" spans="2:6" x14ac:dyDescent="0.3">
      <c r="C31" s="20" t="str">
        <f>IF(D30="Yes", "Are there DE students out-of-state?","")</f>
        <v/>
      </c>
      <c r="D31" s="27" t="s">
        <v>804</v>
      </c>
      <c r="E31" s="129" t="str">
        <f>IF(AND($D$30="Yes",D31="")," &lt;=== Select from drop down list",IF(AND(D26="No",D31="Yes"),"     Response does not match question #23.",""))</f>
        <v/>
      </c>
    </row>
    <row r="32" spans="2:6" s="128" customFormat="1" x14ac:dyDescent="0.3">
      <c r="C32" s="20" t="str">
        <f>IF(D30="Yes", "Is the program exclusively distance ed (i.e., no campus)?","")</f>
        <v/>
      </c>
      <c r="D32" s="27" t="s">
        <v>804</v>
      </c>
      <c r="E32" s="129" t="str">
        <f>IF(AND($D$30="Yes",D32=""), " &lt;=== Select from drop down list","")</f>
        <v/>
      </c>
    </row>
    <row r="33" spans="2:7" s="128" customFormat="1" x14ac:dyDescent="0.3"/>
    <row r="34" spans="2:7" ht="17.399999999999999" x14ac:dyDescent="0.3">
      <c r="B34" s="17" t="s">
        <v>82</v>
      </c>
      <c r="F34" s="21" t="s">
        <v>42</v>
      </c>
    </row>
    <row r="35" spans="2:7" x14ac:dyDescent="0.3">
      <c r="B35" s="10" t="s">
        <v>83</v>
      </c>
      <c r="C35" s="34" t="s">
        <v>80</v>
      </c>
      <c r="D35" s="150" t="s">
        <v>804</v>
      </c>
      <c r="E35" s="11" t="str">
        <f>IF(D35="", " &lt;=== Select from drop down list","")</f>
        <v/>
      </c>
    </row>
    <row r="36" spans="2:7" x14ac:dyDescent="0.3">
      <c r="C36" s="3" t="str">
        <f>IF(D35="Yes", "Has the Satellite Request Form been submitted to CoAEMSP?","")</f>
        <v/>
      </c>
      <c r="D36" s="27"/>
      <c r="E36" s="11" t="str">
        <f>IF(AND(D35="Yes",D36=""), " &lt;=== Select from drop down list","")</f>
        <v/>
      </c>
    </row>
    <row r="37" spans="2:7" ht="31.5" customHeight="1" x14ac:dyDescent="0.3">
      <c r="C37" s="464" t="str">
        <f>IF(D35="No", "", IF(D36="No", "NOTE: A Request For Approval of a Satellite Location Form 
must be submitted for each class enrolled ==&gt;",""))</f>
        <v/>
      </c>
      <c r="D37" s="464"/>
      <c r="F37" s="1" t="str">
        <f>IF(D36="No", "See:","")</f>
        <v/>
      </c>
      <c r="G37" s="321" t="str">
        <f>IF(D36="No", "Satellite Request Form", "")</f>
        <v/>
      </c>
    </row>
    <row r="39" spans="2:7" ht="17.399999999999999" x14ac:dyDescent="0.3">
      <c r="B39" s="17" t="s">
        <v>374</v>
      </c>
    </row>
    <row r="40" spans="2:7" x14ac:dyDescent="0.3">
      <c r="C40" s="36" t="s">
        <v>561</v>
      </c>
    </row>
    <row r="41" spans="2:7" x14ac:dyDescent="0.3">
      <c r="B41" s="10" t="s">
        <v>86</v>
      </c>
      <c r="C41" s="3" t="s">
        <v>84</v>
      </c>
      <c r="F41" s="21" t="s">
        <v>42</v>
      </c>
    </row>
    <row r="42" spans="2:7" x14ac:dyDescent="0.3">
      <c r="C42" s="3" t="s">
        <v>85</v>
      </c>
      <c r="D42" s="58" t="s">
        <v>803</v>
      </c>
      <c r="E42" s="11" t="str">
        <f>IF(D42="", " &lt;=== Select from drop down list","")</f>
        <v/>
      </c>
    </row>
    <row r="43" spans="2:7" x14ac:dyDescent="0.3">
      <c r="B43" s="10" t="s">
        <v>88</v>
      </c>
      <c r="C43" t="s">
        <v>90</v>
      </c>
    </row>
    <row r="44" spans="2:7" x14ac:dyDescent="0.3">
      <c r="C44" t="s">
        <v>87</v>
      </c>
      <c r="D44" s="58" t="s">
        <v>804</v>
      </c>
      <c r="E44" s="11" t="str">
        <f>IF(D44="", " &lt;=== Select from drop down list","")</f>
        <v/>
      </c>
    </row>
    <row r="45" spans="2:7" x14ac:dyDescent="0.3">
      <c r="B45" s="10" t="s">
        <v>356</v>
      </c>
      <c r="C45" t="s">
        <v>89</v>
      </c>
      <c r="D45" s="58" t="s">
        <v>803</v>
      </c>
      <c r="E45" s="11" t="str">
        <f>IF(D45="", " &lt;=== Select from drop down list","")</f>
        <v/>
      </c>
    </row>
    <row r="46" spans="2:7" x14ac:dyDescent="0.3">
      <c r="C46" s="5" t="str">
        <f>IF(D45="No", "Each field internship preceptor must be trained by one or more methods.","")</f>
        <v/>
      </c>
      <c r="F46" s="21" t="s">
        <v>42</v>
      </c>
    </row>
    <row r="47" spans="2:7" ht="17.399999999999999" x14ac:dyDescent="0.3">
      <c r="B47" s="17" t="str">
        <f>IF(D4="No", "Articulation Agreement","")</f>
        <v/>
      </c>
    </row>
    <row r="48" spans="2:7" x14ac:dyDescent="0.3">
      <c r="B48" s="10" t="str">
        <f>IF(D4="No", "30.","")</f>
        <v/>
      </c>
      <c r="C48" t="str">
        <f>IF(D4="No", "Name of College with articulation agreement?","")</f>
        <v/>
      </c>
    </row>
    <row r="49" spans="2:4" x14ac:dyDescent="0.3">
      <c r="C49" s="135"/>
    </row>
    <row r="50" spans="2:4" x14ac:dyDescent="0.3">
      <c r="B50" s="134" t="str">
        <f>IF(D4="No", "31.","")</f>
        <v/>
      </c>
      <c r="C50" t="str">
        <f>IF(D4="No", "Number of credits in the articulation agreement?","")</f>
        <v/>
      </c>
      <c r="D50" s="137"/>
    </row>
  </sheetData>
  <sheetProtection password="CC42" sheet="1" objects="1" scenarios="1" selectLockedCells="1"/>
  <mergeCells count="8">
    <mergeCell ref="C37:D37"/>
    <mergeCell ref="D16:E16"/>
    <mergeCell ref="D12:G12"/>
    <mergeCell ref="B2:F2"/>
    <mergeCell ref="D11:G11"/>
    <mergeCell ref="D13:E13"/>
    <mergeCell ref="D14:E14"/>
    <mergeCell ref="D15:E15"/>
  </mergeCells>
  <conditionalFormatting sqref="F37:G37">
    <cfRule type="expression" dxfId="86" priority="10">
      <formula>D36="No"</formula>
    </cfRule>
  </conditionalFormatting>
  <conditionalFormatting sqref="D36">
    <cfRule type="expression" dxfId="85" priority="9">
      <formula>D35="Yes"</formula>
    </cfRule>
  </conditionalFormatting>
  <conditionalFormatting sqref="D31">
    <cfRule type="expression" dxfId="84" priority="8">
      <formula>D30="Yes"</formula>
    </cfRule>
  </conditionalFormatting>
  <conditionalFormatting sqref="D32">
    <cfRule type="expression" dxfId="83" priority="7">
      <formula>D30="Yes"</formula>
    </cfRule>
  </conditionalFormatting>
  <conditionalFormatting sqref="E31">
    <cfRule type="expression" dxfId="82" priority="6">
      <formula>AND(D26="No",D31="Yes")</formula>
    </cfRule>
  </conditionalFormatting>
  <conditionalFormatting sqref="C49">
    <cfRule type="expression" dxfId="81" priority="5">
      <formula>$D$4="No"</formula>
    </cfRule>
  </conditionalFormatting>
  <conditionalFormatting sqref="D50">
    <cfRule type="expression" dxfId="80" priority="1">
      <formula>$D$4="No"</formula>
    </cfRule>
  </conditionalFormatting>
  <dataValidations count="1">
    <dataValidation type="list" allowBlank="1" showInputMessage="1" showErrorMessage="1" sqref="D44:D45 D30:D32 D26 D7:D9 D35:D36 D42 D4" xr:uid="{00000000-0002-0000-0400-000000000000}">
      <formula1>"Yes, No"</formula1>
    </dataValidation>
  </dataValidations>
  <hyperlinks>
    <hyperlink ref="G37" r:id="rId1" display="http://coaemsp.org/Forms.htm" xr:uid="{00000000-0004-0000-0400-000000000000}"/>
  </hyperlinks>
  <pageMargins left="0.7" right="0.7" top="0.75" bottom="0.75" header="0.3" footer="0.3"/>
  <pageSetup scale="72" fitToHeight="0" orientation="portrait"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D5B8EA"/>
    <pageSetUpPr fitToPage="1"/>
  </sheetPr>
  <dimension ref="B1:K57"/>
  <sheetViews>
    <sheetView showGridLines="0" showRowColHeaders="0" topLeftCell="A25" zoomScaleNormal="100" workbookViewId="0">
      <selection activeCell="C16" sqref="C16:G16"/>
    </sheetView>
  </sheetViews>
  <sheetFormatPr defaultRowHeight="14.4" x14ac:dyDescent="0.3"/>
  <cols>
    <col min="1" max="1" width="4.6640625" customWidth="1"/>
    <col min="2" max="3" width="3.44140625" customWidth="1"/>
    <col min="4" max="4" width="26.5546875" customWidth="1"/>
    <col min="6" max="6" width="3.44140625" customWidth="1"/>
    <col min="11" max="11" width="10.6640625" customWidth="1"/>
  </cols>
  <sheetData>
    <row r="1" spans="2:11" ht="24" customHeight="1" x14ac:dyDescent="0.3">
      <c r="B1" s="17" t="s">
        <v>45</v>
      </c>
      <c r="C1" s="17"/>
    </row>
    <row r="2" spans="2:11" x14ac:dyDescent="0.3">
      <c r="B2" s="463" t="str">
        <f>'Title Page'!$D$9</f>
        <v>Weber State University</v>
      </c>
      <c r="C2" s="463"/>
      <c r="D2" s="463"/>
      <c r="E2" s="463"/>
      <c r="F2" s="463"/>
      <c r="G2" s="463"/>
      <c r="H2" s="463"/>
      <c r="I2" s="463"/>
      <c r="K2" s="29" t="s">
        <v>47</v>
      </c>
    </row>
    <row r="3" spans="2:11" s="111" customFormat="1" x14ac:dyDescent="0.3">
      <c r="K3" s="29" t="s">
        <v>48</v>
      </c>
    </row>
    <row r="4" spans="2:11" x14ac:dyDescent="0.3">
      <c r="B4" s="10" t="s">
        <v>16</v>
      </c>
      <c r="C4" s="485" t="s">
        <v>46</v>
      </c>
      <c r="D4" s="486"/>
      <c r="E4" s="150" t="s">
        <v>804</v>
      </c>
      <c r="F4" s="11" t="str">
        <f>IF(E4="", " &lt;=== Select from drop down list","")</f>
        <v/>
      </c>
      <c r="K4" s="29" t="s">
        <v>49</v>
      </c>
    </row>
    <row r="5" spans="2:11" s="339" customFormat="1" ht="7.5" customHeight="1" x14ac:dyDescent="0.3">
      <c r="D5" s="365"/>
      <c r="E5" s="336"/>
      <c r="F5" s="336"/>
      <c r="G5" s="336"/>
      <c r="H5" s="336"/>
      <c r="I5" s="336"/>
      <c r="J5" s="336"/>
      <c r="K5" s="29"/>
    </row>
    <row r="6" spans="2:11" s="339" customFormat="1" ht="21" customHeight="1" x14ac:dyDescent="0.3">
      <c r="C6" s="472" t="str">
        <f>IF(E4="Yes", "Is the State Office of EMS aware of the consortium program?", IF(E4="No", "Is the State Office of EMS aware of the program?", ""))</f>
        <v>Is the State Office of EMS aware of the program?</v>
      </c>
      <c r="D6" s="472"/>
      <c r="E6" s="472"/>
      <c r="F6" s="472"/>
      <c r="G6" s="472"/>
      <c r="H6" s="366" t="s">
        <v>803</v>
      </c>
      <c r="I6" s="336"/>
      <c r="J6" s="336"/>
      <c r="K6" s="29"/>
    </row>
    <row r="7" spans="2:11" s="339" customFormat="1" ht="35.25" customHeight="1" x14ac:dyDescent="0.3">
      <c r="C7" s="473" t="str">
        <f>IF(E4="Yes", "Has the consortium received approval from the State Office of EMS?", IF(E4="No", "Has the program received approval from the State Office of EMS?", ""))</f>
        <v>Has the program received approval from the State Office of EMS?</v>
      </c>
      <c r="D7" s="473"/>
      <c r="E7" s="473"/>
      <c r="F7" s="473"/>
      <c r="G7" s="473"/>
      <c r="H7" s="367" t="s">
        <v>803</v>
      </c>
      <c r="I7" s="336"/>
      <c r="J7" s="336"/>
      <c r="K7" s="29" t="s">
        <v>47</v>
      </c>
    </row>
    <row r="8" spans="2:11" s="339" customFormat="1" ht="39.75" customHeight="1" x14ac:dyDescent="0.3">
      <c r="C8" s="471" t="str">
        <f>IF(AND(E4="Yes", H7="Yes"), "Provide evidence of the State Office of EMS approval 
in the Appendix L sub-folder", IF(AND(E4="Yes", H7="No"), "Evidence of the State Office of EMS approval of the consortium is REQUIRED and must be placed in the Appendix L sub-folder", IF(AND(E4="No", H7="Yes"), "Provide evidence of the State Office of EMS approval
in the Appendix L sub-folder", IF(AND(E4="No", H7="No"), "Evidence of the State Office of EMS approval of the program is REQUIRED and must be placed in the Appendix L sub-folder", ""))))</f>
        <v>Provide evidence of the State Office of EMS approval
in the Appendix L sub-folder</v>
      </c>
      <c r="D8" s="471"/>
      <c r="E8" s="471"/>
      <c r="F8" s="471"/>
      <c r="G8" s="471"/>
      <c r="H8" s="474"/>
      <c r="I8" s="336"/>
      <c r="J8" s="336"/>
      <c r="K8" s="29" t="s">
        <v>48</v>
      </c>
    </row>
    <row r="9" spans="2:11" s="339" customFormat="1" x14ac:dyDescent="0.3">
      <c r="D9" s="365"/>
      <c r="E9" s="336"/>
      <c r="F9" s="336"/>
      <c r="G9" s="336"/>
      <c r="H9" s="336"/>
      <c r="I9" s="336"/>
      <c r="J9" s="336"/>
      <c r="K9" s="29" t="s">
        <v>49</v>
      </c>
    </row>
    <row r="10" spans="2:11" s="339" customFormat="1" ht="17.25" customHeight="1" x14ac:dyDescent="0.3">
      <c r="B10" s="10"/>
      <c r="C10" s="475" t="str">
        <f>IF(E4="Yes", "At least one member must meet Standard I.A requirements.  ", "")</f>
        <v/>
      </c>
      <c r="D10" s="475"/>
      <c r="E10" s="475"/>
      <c r="F10" s="475"/>
      <c r="G10" s="475"/>
      <c r="H10" s="475"/>
      <c r="I10" s="475"/>
      <c r="K10" s="29" t="s">
        <v>50</v>
      </c>
    </row>
    <row r="11" spans="2:11" s="339" customFormat="1" x14ac:dyDescent="0.3">
      <c r="D11" s="365" t="str">
        <f>IF(E4="Yes", "Name of I.A member:","")</f>
        <v/>
      </c>
      <c r="E11" s="469"/>
      <c r="F11" s="469"/>
      <c r="G11" s="469"/>
      <c r="H11" s="469"/>
      <c r="I11" s="469"/>
      <c r="J11" s="469"/>
      <c r="K11" s="29" t="s">
        <v>454</v>
      </c>
    </row>
    <row r="12" spans="2:11" s="339" customFormat="1" x14ac:dyDescent="0.3">
      <c r="D12" s="337"/>
      <c r="E12" s="336"/>
      <c r="F12" s="336"/>
      <c r="G12" s="336"/>
      <c r="H12" s="336"/>
      <c r="I12" s="336"/>
      <c r="J12" s="336"/>
      <c r="K12" s="29"/>
    </row>
    <row r="13" spans="2:11" s="339" customFormat="1" ht="19.5" customHeight="1" x14ac:dyDescent="0.3">
      <c r="C13" s="476" t="str">
        <f>IF(E4="Yes", "Proceed to question #2 to specify the Standard I.A member of the consortium.","")</f>
        <v/>
      </c>
      <c r="D13" s="476"/>
      <c r="E13" s="476"/>
      <c r="F13" s="476"/>
      <c r="G13" s="476"/>
      <c r="H13" s="476"/>
      <c r="I13" s="476"/>
      <c r="J13" s="476"/>
      <c r="K13" s="476"/>
    </row>
    <row r="14" spans="2:11" s="339" customFormat="1" x14ac:dyDescent="0.3"/>
    <row r="15" spans="2:11" x14ac:dyDescent="0.3">
      <c r="B15" s="10" t="s">
        <v>17</v>
      </c>
      <c r="C15" s="22" t="s">
        <v>367</v>
      </c>
      <c r="H15" s="29">
        <f>IF(C16="U.S. Post-secondary institution (Standard I.A.1)", 1, IF(C16="Foreign Post-Secondary Institution (Standard I.A.2)",2, IF(C16="Hospital, clinic, or medical center (Standard I.A.3)",3, IF(C16="Governmental education or medical service (Standard I.A.4)",4, IF(C16="Branch of the United States Armed Forces (Standard I.A.4)", 5, 0)))))</f>
        <v>1</v>
      </c>
    </row>
    <row r="16" spans="2:11" s="339" customFormat="1" ht="17.25" customHeight="1" x14ac:dyDescent="0.3">
      <c r="B16" s="339">
        <f>IF(C16="U.S. Post-secondary institution (Standard I.A.1)",1,IF(C16="Foreign Post-Secondary Institution (Standard I.A.2)",2,IF(C16="Hospital, clinic, or medical center (Standard I.A.3)",3,IF(C16="Governmental education or medical service (Standard I.A.4)",4,IF(C16="Branch of the United States Armed Forces (Standard I.A.5)",5,"")))))</f>
        <v>1</v>
      </c>
      <c r="C16" s="477" t="s">
        <v>47</v>
      </c>
      <c r="D16" s="478"/>
      <c r="E16" s="478"/>
      <c r="F16" s="478"/>
      <c r="G16" s="479"/>
      <c r="H16" s="343" t="str">
        <f>IF(C16="", " &lt;=== Select from drop down list","")</f>
        <v/>
      </c>
    </row>
    <row r="17" spans="2:11" s="339" customFormat="1" ht="19.5" customHeight="1" x14ac:dyDescent="0.3">
      <c r="C17" s="332" t="str">
        <f>IF(C16&gt;"", "Does the sponsor award college credit for the program?","")</f>
        <v>Does the sponsor award college credit for the program?</v>
      </c>
      <c r="H17" s="368" t="s">
        <v>803</v>
      </c>
      <c r="I17" s="343" t="str">
        <f>IF(H15=0,"",IF(H17="", " &lt;=== Select from drop down list",""))</f>
        <v/>
      </c>
    </row>
    <row r="18" spans="2:11" s="339" customFormat="1" ht="21" customHeight="1" x14ac:dyDescent="0.3">
      <c r="C18" s="480" t="str">
        <f>IF(H17="No", "Submit an articulation agreement in the Appendix L sub-folder","")</f>
        <v/>
      </c>
      <c r="D18" s="481"/>
      <c r="E18" s="481"/>
      <c r="F18" s="481"/>
      <c r="G18" s="481"/>
      <c r="H18" s="339" t="str">
        <f>IF(H17="No", "&lt;=== Hover cursor here to see definition","")</f>
        <v/>
      </c>
    </row>
    <row r="19" spans="2:11" s="339" customFormat="1" ht="21" customHeight="1" x14ac:dyDescent="0.3">
      <c r="C19" s="369"/>
      <c r="D19" s="370"/>
      <c r="E19" s="370"/>
      <c r="F19" s="370"/>
      <c r="G19" s="370"/>
    </row>
    <row r="20" spans="2:11" s="339" customFormat="1" x14ac:dyDescent="0.3"/>
    <row r="21" spans="2:11" ht="28.95" customHeight="1" x14ac:dyDescent="0.3">
      <c r="B21" s="88" t="s">
        <v>18</v>
      </c>
      <c r="C21" s="470" t="str">
        <f>"Sponsoring Institution Accreditation "&amp;IF(H15=1,"for the post-secondary institution",""&amp;IF(H15=3,"for the hospital/clinic/medical center",""&amp;IF(H15=4,"for the governmental educational/medical service (if applicable)",""&amp;IF(OR(H15=2,H15=5),"- Not Applicable",""))))</f>
        <v>Sponsoring Institution Accreditation for the post-secondary institution</v>
      </c>
      <c r="D21" s="470"/>
      <c r="E21" s="470"/>
      <c r="F21" s="470"/>
      <c r="G21" s="470"/>
      <c r="H21" s="470"/>
      <c r="I21" s="470"/>
      <c r="J21" s="51" t="str">
        <f>IF(OR($H$15=1, $H$15=3, $H$15=4),"See: ","")</f>
        <v xml:space="preserve">See: </v>
      </c>
      <c r="K21" s="169" t="str">
        <f>IF(OR($H$15=1, $H$15=3, $H$15=4),"Accreditors","")</f>
        <v>Accreditors</v>
      </c>
    </row>
    <row r="22" spans="2:11" ht="28.95" customHeight="1" x14ac:dyDescent="0.3">
      <c r="D22" s="490" t="s">
        <v>51</v>
      </c>
      <c r="E22" s="491"/>
      <c r="F22" s="488" t="s">
        <v>835</v>
      </c>
      <c r="G22" s="488"/>
      <c r="H22" s="488"/>
      <c r="I22" s="488"/>
      <c r="J22" s="488"/>
      <c r="K22" s="488"/>
    </row>
    <row r="23" spans="2:11" x14ac:dyDescent="0.3">
      <c r="D23" t="s">
        <v>52</v>
      </c>
      <c r="F23" s="489" t="s">
        <v>836</v>
      </c>
      <c r="G23" s="489"/>
      <c r="H23" s="434"/>
      <c r="I23" s="434"/>
      <c r="J23" s="434"/>
      <c r="K23" s="434"/>
    </row>
    <row r="24" spans="2:11" x14ac:dyDescent="0.3">
      <c r="D24" t="s">
        <v>53</v>
      </c>
      <c r="F24" s="434">
        <v>2015</v>
      </c>
      <c r="G24" s="434"/>
    </row>
    <row r="25" spans="2:11" x14ac:dyDescent="0.3">
      <c r="D25" t="s">
        <v>54</v>
      </c>
      <c r="F25" s="434">
        <v>2022</v>
      </c>
      <c r="G25" s="434"/>
    </row>
    <row r="26" spans="2:11" s="339" customFormat="1" ht="28.5" customHeight="1" x14ac:dyDescent="0.3">
      <c r="C26" s="371"/>
      <c r="D26" s="482" t="str">
        <f>IF(E4="Yes", "Is the consortium partner's institutional accreditor aware of the consortium?", IF(E4="No", "Is the institutional accreditor aware of the program?", ""))</f>
        <v>Is the institutional accreditor aware of the program?</v>
      </c>
      <c r="E26" s="482"/>
      <c r="F26" s="482"/>
      <c r="G26" s="482"/>
      <c r="H26" s="482"/>
      <c r="I26" s="482"/>
      <c r="J26" s="366" t="s">
        <v>803</v>
      </c>
      <c r="K26" s="29"/>
    </row>
    <row r="27" spans="2:11" s="339" customFormat="1" ht="36.75" customHeight="1" x14ac:dyDescent="0.3">
      <c r="C27" s="371"/>
      <c r="D27" s="483" t="str">
        <f>IF(E4="Yes", "Has the consortium partner's institutional accreditor reviewed and approved the consortium?", IF(E4="No", "Has the instiutional accreditor reviewed and approved the program?", ""))</f>
        <v>Has the instiutional accreditor reviewed and approved the program?</v>
      </c>
      <c r="E27" s="484"/>
      <c r="F27" s="484"/>
      <c r="G27" s="484"/>
      <c r="H27" s="484"/>
      <c r="I27" s="484"/>
      <c r="J27" s="367" t="s">
        <v>803</v>
      </c>
      <c r="K27" s="29"/>
    </row>
    <row r="28" spans="2:11" s="339" customFormat="1" ht="42" customHeight="1" x14ac:dyDescent="0.3">
      <c r="C28" s="371"/>
      <c r="D28" s="471" t="str">
        <f>IF(AND(E4="Yes", J27="Yes"), "Provide evidence the consortium partner's institutional accreditor has 
reviewed and approved the consortium in the Appendix L sub-folder", IF(AND(E4="Yes", J27="No"), "Evidence that the consortium partner's institutional accreditor has reviewed and approved the consortium is REQUIRED and must be placed in the Appendix L sub-folder", IF(AND(E4="No", J27="Yes"), "Provide evidence the institutional accreditor has 
reviewed and approved the program in the Appendix L sub-folder", IF(AND(E4="No", J27="No"), "Evidence that the institutional accreditor has reviewed and approved the program
is REQUIRED and must be placed in the Appendix L sub-folder", ""))))</f>
        <v>Provide evidence the institutional accreditor has 
reviewed and approved the program in the Appendix L sub-folder</v>
      </c>
      <c r="E28" s="471"/>
      <c r="F28" s="471"/>
      <c r="G28" s="471"/>
      <c r="H28" s="471"/>
      <c r="I28" s="471"/>
      <c r="J28" s="471"/>
      <c r="K28" s="29"/>
    </row>
    <row r="29" spans="2:11" s="339" customFormat="1" ht="21" customHeight="1" x14ac:dyDescent="0.3">
      <c r="C29" s="371"/>
      <c r="D29" s="371"/>
      <c r="E29" s="371"/>
      <c r="F29" s="371"/>
      <c r="G29" s="371"/>
      <c r="H29" s="366"/>
      <c r="I29" s="336"/>
      <c r="J29" s="336"/>
      <c r="K29" s="29"/>
    </row>
    <row r="30" spans="2:11" s="339" customFormat="1" x14ac:dyDescent="0.3">
      <c r="J30" s="29"/>
      <c r="K30" s="29">
        <f>IF(C35=TRUE,1,0)</f>
        <v>1</v>
      </c>
    </row>
    <row r="31" spans="2:11" s="119" customFormat="1" x14ac:dyDescent="0.3">
      <c r="B31" s="10" t="s">
        <v>19</v>
      </c>
      <c r="C31" s="460" t="str">
        <f>"Is the " &amp; IF(B16=1,"sponsoring institution ", IF(B16=2, "Foreign Post-Secondary Institution ", IF(B16=3,"Hospital, clinic, or medical center ", IF(B16=4,"Governmental education or medical service ", IF(B15=5,"Branch of the United States Armed Forces or other Federal agency authorized ",""))))) &amp; IF(B16&lt;5,"legally authorized under applicable laws ", "") &amp;  IF(B16=1,"to provide postsecondary education?", IF(B16=2, "or other acceptable authority to provide postsecondary education?", IF(B16=3,"to provide healthcare and to provide the post-secondary program?", IF(B16=4,"to provide the post-secondary educational program?", IF(B16=5,"to provide the post-secondary educational program?","")))))</f>
        <v>Is the sponsoring institution legally authorized under applicable laws to provide postsecondary education?</v>
      </c>
      <c r="D31" s="460"/>
      <c r="E31" s="460"/>
      <c r="F31" s="460"/>
      <c r="G31" s="460"/>
      <c r="H31" s="460"/>
      <c r="I31" s="460"/>
      <c r="J31"/>
      <c r="K31"/>
    </row>
    <row r="32" spans="2:11" s="119" customFormat="1" x14ac:dyDescent="0.3">
      <c r="B32"/>
      <c r="C32" s="460"/>
      <c r="D32" s="460"/>
      <c r="E32" s="460"/>
      <c r="F32" s="460"/>
      <c r="G32" s="460"/>
      <c r="H32" s="460"/>
      <c r="I32" s="460"/>
      <c r="J32" s="26" t="s">
        <v>803</v>
      </c>
      <c r="K32" s="11" t="str">
        <f>IF(J32="", " &lt;=== Select from drop down list", IF(J32="No", " authorization is required",""))</f>
        <v/>
      </c>
    </row>
    <row r="33" spans="2:11" s="119" customFormat="1" x14ac:dyDescent="0.3">
      <c r="J33" s="29"/>
      <c r="K33" s="29"/>
    </row>
    <row r="34" spans="2:11" x14ac:dyDescent="0.3">
      <c r="B34" s="10" t="s">
        <v>20</v>
      </c>
      <c r="C34" s="22" t="s">
        <v>379</v>
      </c>
      <c r="J34" s="29"/>
      <c r="K34" s="29">
        <f>IF(C36=TRUE,2,0)</f>
        <v>2</v>
      </c>
    </row>
    <row r="35" spans="2:11" ht="18" customHeight="1" x14ac:dyDescent="0.3">
      <c r="B35" s="122">
        <f>SUM(K30:K36)</f>
        <v>7</v>
      </c>
      <c r="C35" s="162" t="b">
        <v>1</v>
      </c>
      <c r="D35" s="121" t="s">
        <v>368</v>
      </c>
      <c r="E35" s="160"/>
      <c r="F35" s="162" t="b">
        <v>1</v>
      </c>
      <c r="G35" s="161" t="s">
        <v>370</v>
      </c>
      <c r="H35" s="160"/>
      <c r="I35" s="160"/>
      <c r="J35" s="159"/>
      <c r="K35" s="29">
        <f>IF(F35=TRUE,4,0)</f>
        <v>4</v>
      </c>
    </row>
    <row r="36" spans="2:11" ht="18" customHeight="1" x14ac:dyDescent="0.3">
      <c r="C36" s="162" t="b">
        <v>1</v>
      </c>
      <c r="D36" s="114" t="s">
        <v>369</v>
      </c>
      <c r="F36" s="162" t="b">
        <v>0</v>
      </c>
      <c r="G36" s="114" t="s">
        <v>371</v>
      </c>
      <c r="J36" s="159"/>
      <c r="K36" s="29">
        <f>IF(F36=TRUE,8,0)</f>
        <v>0</v>
      </c>
    </row>
    <row r="37" spans="2:11" s="116" customFormat="1" ht="28.95" customHeight="1" x14ac:dyDescent="0.3">
      <c r="C37" s="493" t="str">
        <f>IF(B35&gt;0,"Place a copy of the actual ","") &amp; IF(C35=TRUE, "certificate/diploma ", "") &amp; IF(OR(B35=3, B35=5, B35=7, B35=9, B35=11, B35=13, B35=15), "and","") &amp; IF(OR(C36=TRUE, F35=TRUE, F36=TRUE), " degree ","") &amp; IF(B35&gt;0,"awarded to graduates, in an electronic folder named APPENDIX L.","")</f>
        <v>Place a copy of the actual certificate/diploma and degree awarded to graduates, in an electronic folder named APPENDIX L.</v>
      </c>
      <c r="D37" s="493"/>
      <c r="E37" s="493"/>
      <c r="F37" s="493"/>
      <c r="G37" s="493"/>
      <c r="H37" s="493"/>
      <c r="I37" s="130"/>
      <c r="J37" s="130"/>
      <c r="K37" s="130"/>
    </row>
    <row r="38" spans="2:11" s="119" customFormat="1" x14ac:dyDescent="0.3">
      <c r="C38" s="119" t="str">
        <f>IF(J30=TRUE, "Name of certificate/diploma file", "")</f>
        <v/>
      </c>
      <c r="E38" s="494"/>
      <c r="F38" s="494"/>
      <c r="G38" s="494"/>
      <c r="H38" s="494"/>
      <c r="I38" s="494"/>
      <c r="J38" s="494"/>
      <c r="K38" s="29"/>
    </row>
    <row r="39" spans="2:11" ht="14.4" customHeight="1" x14ac:dyDescent="0.3">
      <c r="C39" t="str">
        <f>IF(OR(J34=TRUE, J35=TRUE, J36=TRUE), "Name of degree file","")</f>
        <v/>
      </c>
      <c r="E39" s="494"/>
      <c r="F39" s="494"/>
      <c r="G39" s="494"/>
      <c r="H39" s="494"/>
      <c r="I39" s="494"/>
      <c r="J39" s="494"/>
    </row>
    <row r="41" spans="2:11" x14ac:dyDescent="0.3">
      <c r="B41" t="str">
        <f>IF($E$4="Yes", "6.","")</f>
        <v/>
      </c>
      <c r="C41" s="3" t="str">
        <f>IF($E$4="Yes", "List all consortium member institutions:", "")</f>
        <v/>
      </c>
      <c r="F41" s="469"/>
      <c r="G41" s="469"/>
      <c r="H41" s="469"/>
      <c r="I41" s="469"/>
      <c r="J41" s="469"/>
      <c r="K41" s="469"/>
    </row>
    <row r="42" spans="2:11" x14ac:dyDescent="0.3">
      <c r="F42" s="469"/>
      <c r="G42" s="469"/>
      <c r="H42" s="469"/>
      <c r="I42" s="469"/>
      <c r="J42" s="469"/>
      <c r="K42" s="469"/>
    </row>
    <row r="43" spans="2:11" x14ac:dyDescent="0.3">
      <c r="F43" s="469"/>
      <c r="G43" s="469"/>
      <c r="H43" s="469"/>
      <c r="I43" s="469"/>
      <c r="J43" s="469"/>
      <c r="K43" s="469"/>
    </row>
    <row r="44" spans="2:11" x14ac:dyDescent="0.3">
      <c r="F44" s="469"/>
      <c r="G44" s="469"/>
      <c r="H44" s="469"/>
      <c r="I44" s="469"/>
      <c r="J44" s="469"/>
      <c r="K44" s="469"/>
    </row>
    <row r="46" spans="2:11" x14ac:dyDescent="0.3">
      <c r="B46" t="str">
        <f>IF($E$4="Yes", "7.","")</f>
        <v/>
      </c>
      <c r="C46" s="3" t="str">
        <f>IF($E$4="Yes", "List the dates of ALL consortium governing body meetings:", "")</f>
        <v/>
      </c>
      <c r="H46" s="495"/>
      <c r="I46" s="495"/>
      <c r="J46" s="495"/>
      <c r="K46" s="495"/>
    </row>
    <row r="47" spans="2:11" x14ac:dyDescent="0.3">
      <c r="H47" s="495"/>
      <c r="I47" s="495"/>
      <c r="J47" s="495"/>
      <c r="K47" s="495"/>
    </row>
    <row r="48" spans="2:11" x14ac:dyDescent="0.3">
      <c r="H48" s="495"/>
      <c r="I48" s="495"/>
      <c r="J48" s="495"/>
      <c r="K48" s="495"/>
    </row>
    <row r="50" spans="2:11" x14ac:dyDescent="0.3">
      <c r="B50" t="str">
        <f>IF($E$4="Yes", "8.","")</f>
        <v/>
      </c>
      <c r="C50" s="3" t="str">
        <f>IF($E$4="Yes", "Name of duly elected chair of the consortium governing body:", "")</f>
        <v/>
      </c>
      <c r="H50" s="492"/>
      <c r="I50" s="492"/>
      <c r="J50" s="492"/>
      <c r="K50" s="492"/>
    </row>
    <row r="52" spans="2:11" x14ac:dyDescent="0.3">
      <c r="B52" t="str">
        <f>IF($E$4="Yes", "9.","")</f>
        <v/>
      </c>
      <c r="C52" s="35" t="str">
        <f>IF($E$4="Yes", "Place a copy of the fully executed consortium agreement in an electronic folder named APPENDIX L.", "")</f>
        <v/>
      </c>
    </row>
    <row r="54" spans="2:11" x14ac:dyDescent="0.3">
      <c r="B54" t="str">
        <f>IF($E$4="Yes", "10.","")</f>
        <v/>
      </c>
      <c r="C54" s="35" t="str">
        <f>IF($E$4="Yes", "Place a copy of all consortium governing body meeting Minutes in an electronic folder named APPENDIX L.", "")</f>
        <v/>
      </c>
    </row>
    <row r="56" spans="2:11" ht="28.95" customHeight="1" x14ac:dyDescent="0.3">
      <c r="B56" s="120" t="str">
        <f>IF($E$4="Yes", "11.","")</f>
        <v/>
      </c>
      <c r="C56" s="487" t="str">
        <f>IF($E$4="Yes", "Place a copy of an articulation agreement between the consortium and an accredited college in an electronic folder named APPENDIX L.", "")</f>
        <v/>
      </c>
      <c r="D56" s="487"/>
      <c r="E56" s="487"/>
      <c r="F56" s="487"/>
      <c r="G56" s="487"/>
      <c r="H56" s="487"/>
      <c r="I56" s="487"/>
      <c r="J56" s="487"/>
      <c r="K56" s="487"/>
    </row>
    <row r="57" spans="2:11" s="2" customFormat="1" x14ac:dyDescent="0.3">
      <c r="C57"/>
      <c r="D57" s="21" t="str">
        <f>IF(E4="Yes", "&lt;=== Hover cursor here to see definition","")</f>
        <v/>
      </c>
    </row>
  </sheetData>
  <sheetProtection password="CC42" sheet="1" objects="1" scenarios="1" selectLockedCells="1"/>
  <mergeCells count="30">
    <mergeCell ref="C4:D4"/>
    <mergeCell ref="B2:I2"/>
    <mergeCell ref="C56:K56"/>
    <mergeCell ref="F22:K22"/>
    <mergeCell ref="F23:K23"/>
    <mergeCell ref="F24:G24"/>
    <mergeCell ref="D22:E22"/>
    <mergeCell ref="H50:K50"/>
    <mergeCell ref="F25:G25"/>
    <mergeCell ref="C37:H37"/>
    <mergeCell ref="E38:J38"/>
    <mergeCell ref="E39:J39"/>
    <mergeCell ref="H46:K48"/>
    <mergeCell ref="F41:K41"/>
    <mergeCell ref="F42:K42"/>
    <mergeCell ref="F43:K43"/>
    <mergeCell ref="F44:K44"/>
    <mergeCell ref="C21:I21"/>
    <mergeCell ref="C31:I32"/>
    <mergeCell ref="D28:J28"/>
    <mergeCell ref="C6:G6"/>
    <mergeCell ref="C7:G7"/>
    <mergeCell ref="C8:H8"/>
    <mergeCell ref="C10:I10"/>
    <mergeCell ref="E11:J11"/>
    <mergeCell ref="C13:K13"/>
    <mergeCell ref="C16:G16"/>
    <mergeCell ref="C18:G18"/>
    <mergeCell ref="D26:I26"/>
    <mergeCell ref="D27:I27"/>
  </mergeCells>
  <conditionalFormatting sqref="E35:F35">
    <cfRule type="expression" dxfId="79" priority="36">
      <formula>F34="Other"</formula>
    </cfRule>
  </conditionalFormatting>
  <conditionalFormatting sqref="F41:K41">
    <cfRule type="expression" dxfId="78" priority="42">
      <formula>E4="Yes"</formula>
    </cfRule>
  </conditionalFormatting>
  <conditionalFormatting sqref="F42:K42">
    <cfRule type="expression" dxfId="77" priority="43">
      <formula>E4="Yes"</formula>
    </cfRule>
  </conditionalFormatting>
  <conditionalFormatting sqref="F43:K43">
    <cfRule type="expression" dxfId="76" priority="44">
      <formula>E4="Yes"</formula>
    </cfRule>
  </conditionalFormatting>
  <conditionalFormatting sqref="F44:K44">
    <cfRule type="expression" dxfId="75" priority="45">
      <formula>E4="Yes"</formula>
    </cfRule>
  </conditionalFormatting>
  <conditionalFormatting sqref="H50:K50">
    <cfRule type="expression" dxfId="74" priority="29">
      <formula>E4="Yes"</formula>
    </cfRule>
  </conditionalFormatting>
  <conditionalFormatting sqref="G35 I35">
    <cfRule type="expression" dxfId="73" priority="47">
      <formula>#REF!="Other"</formula>
    </cfRule>
  </conditionalFormatting>
  <conditionalFormatting sqref="J36">
    <cfRule type="expression" dxfId="72" priority="54">
      <formula>J35="Other"</formula>
    </cfRule>
  </conditionalFormatting>
  <conditionalFormatting sqref="J32">
    <cfRule type="cellIs" dxfId="71" priority="27" operator="equal">
      <formula>"No"</formula>
    </cfRule>
  </conditionalFormatting>
  <conditionalFormatting sqref="H35">
    <cfRule type="expression" dxfId="70" priority="57">
      <formula>J34="Other"</formula>
    </cfRule>
  </conditionalFormatting>
  <conditionalFormatting sqref="E38:J38">
    <cfRule type="expression" dxfId="69" priority="26">
      <formula>#REF!=TRUE</formula>
    </cfRule>
  </conditionalFormatting>
  <conditionalFormatting sqref="E39:J39">
    <cfRule type="expression" dxfId="68" priority="24">
      <formula>(OR(J34=TRUE, J35=TRUE, J36=TRUE))</formula>
    </cfRule>
  </conditionalFormatting>
  <conditionalFormatting sqref="K32">
    <cfRule type="expression" dxfId="67" priority="23">
      <formula>K32=" authorization is required"</formula>
    </cfRule>
  </conditionalFormatting>
  <conditionalFormatting sqref="H46:K48">
    <cfRule type="expression" dxfId="66" priority="86">
      <formula>E4="Yes"</formula>
    </cfRule>
  </conditionalFormatting>
  <conditionalFormatting sqref="E12:J12">
    <cfRule type="expression" dxfId="65" priority="17">
      <formula>E10="Yes"</formula>
    </cfRule>
  </conditionalFormatting>
  <conditionalFormatting sqref="H6">
    <cfRule type="expression" dxfId="64" priority="16">
      <formula>E4="Yes"</formula>
    </cfRule>
    <cfRule type="expression" dxfId="63" priority="20">
      <formula>E4="No"</formula>
    </cfRule>
  </conditionalFormatting>
  <conditionalFormatting sqref="I8:J8">
    <cfRule type="expression" dxfId="62" priority="15">
      <formula>I12="Yes"</formula>
    </cfRule>
  </conditionalFormatting>
  <conditionalFormatting sqref="H7">
    <cfRule type="expression" dxfId="61" priority="13">
      <formula>E4="Yes"</formula>
    </cfRule>
    <cfRule type="expression" dxfId="60" priority="14">
      <formula>E4="No"</formula>
    </cfRule>
  </conditionalFormatting>
  <conditionalFormatting sqref="I6:J7">
    <cfRule type="expression" dxfId="59" priority="18">
      <formula>I10="Yes"</formula>
    </cfRule>
  </conditionalFormatting>
  <conditionalFormatting sqref="E11:J11">
    <cfRule type="expression" dxfId="58" priority="19">
      <formula>E4="Yes"</formula>
    </cfRule>
  </conditionalFormatting>
  <conditionalFormatting sqref="E5:J5">
    <cfRule type="expression" dxfId="57" priority="12">
      <formula>E2="Yes"</formula>
    </cfRule>
  </conditionalFormatting>
  <conditionalFormatting sqref="C8:H8">
    <cfRule type="expression" dxfId="56" priority="21">
      <formula>H7="No"</formula>
    </cfRule>
    <cfRule type="expression" dxfId="55" priority="22">
      <formula>H7="Yes"</formula>
    </cfRule>
  </conditionalFormatting>
  <conditionalFormatting sqref="H17">
    <cfRule type="expression" dxfId="54" priority="11">
      <formula>H15&gt;0</formula>
    </cfRule>
  </conditionalFormatting>
  <conditionalFormatting sqref="C18:G19">
    <cfRule type="expression" dxfId="53" priority="10">
      <formula>H17="No"</formula>
    </cfRule>
  </conditionalFormatting>
  <conditionalFormatting sqref="H29">
    <cfRule type="expression" dxfId="52" priority="6">
      <formula>E17="Yes"</formula>
    </cfRule>
  </conditionalFormatting>
  <conditionalFormatting sqref="I29:J29">
    <cfRule type="expression" dxfId="51" priority="7">
      <formula>I18="Yes"</formula>
    </cfRule>
  </conditionalFormatting>
  <conditionalFormatting sqref="J27">
    <cfRule type="expression" dxfId="50" priority="1">
      <formula>E4="No"</formula>
    </cfRule>
    <cfRule type="expression" dxfId="49" priority="5">
      <formula>E4="Yes"</formula>
    </cfRule>
  </conditionalFormatting>
  <conditionalFormatting sqref="D28:J28">
    <cfRule type="expression" dxfId="48" priority="2">
      <formula>J27="Not Required"</formula>
    </cfRule>
    <cfRule type="expression" dxfId="47" priority="3">
      <formula>J27="No"</formula>
    </cfRule>
    <cfRule type="expression" dxfId="46" priority="4">
      <formula>J27="Yes"</formula>
    </cfRule>
  </conditionalFormatting>
  <conditionalFormatting sqref="J26">
    <cfRule type="expression" dxfId="45" priority="8">
      <formula>E4="Yes"</formula>
    </cfRule>
    <cfRule type="expression" dxfId="44" priority="9">
      <formula>E4="No"</formula>
    </cfRule>
  </conditionalFormatting>
  <dataValidations count="2">
    <dataValidation type="list" allowBlank="1" showInputMessage="1" showErrorMessage="1" sqref="J32 E4 H6:H7 H17 J26:J27 H29" xr:uid="{00000000-0002-0000-0500-000000000000}">
      <formula1>"Yes, No"</formula1>
    </dataValidation>
    <dataValidation type="list" allowBlank="1" showInputMessage="1" showErrorMessage="1" sqref="C16:G16" xr:uid="{00000000-0002-0000-0500-000001000000}">
      <formula1>$K$6:$K$11</formula1>
    </dataValidation>
  </dataValidations>
  <hyperlinks>
    <hyperlink ref="K21" r:id="rId1" display="Accreditors" xr:uid="{00000000-0004-0000-0500-000000000000}"/>
  </hyperlinks>
  <pageMargins left="0.7" right="0.7" top="0.75" bottom="0.75" header="0.3" footer="0.3"/>
  <pageSetup scale="72"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93" r:id="rId5" name="Check Box 49">
              <controlPr locked="0" defaultSize="0" autoFill="0" autoLine="0" autoPict="0">
                <anchor moveWithCells="1">
                  <from>
                    <xdr:col>2</xdr:col>
                    <xdr:colOff>30480</xdr:colOff>
                    <xdr:row>34</xdr:row>
                    <xdr:rowOff>22860</xdr:rowOff>
                  </from>
                  <to>
                    <xdr:col>2</xdr:col>
                    <xdr:colOff>198120</xdr:colOff>
                    <xdr:row>34</xdr:row>
                    <xdr:rowOff>213360</xdr:rowOff>
                  </to>
                </anchor>
              </controlPr>
            </control>
          </mc:Choice>
        </mc:AlternateContent>
        <mc:AlternateContent xmlns:mc="http://schemas.openxmlformats.org/markup-compatibility/2006">
          <mc:Choice Requires="x14">
            <control shapeId="6194" r:id="rId6" name="Check Box 50">
              <controlPr locked="0" defaultSize="0" autoFill="0" autoLine="0" autoPict="0">
                <anchor moveWithCells="1">
                  <from>
                    <xdr:col>2</xdr:col>
                    <xdr:colOff>22860</xdr:colOff>
                    <xdr:row>35</xdr:row>
                    <xdr:rowOff>22860</xdr:rowOff>
                  </from>
                  <to>
                    <xdr:col>2</xdr:col>
                    <xdr:colOff>190500</xdr:colOff>
                    <xdr:row>35</xdr:row>
                    <xdr:rowOff>213360</xdr:rowOff>
                  </to>
                </anchor>
              </controlPr>
            </control>
          </mc:Choice>
        </mc:AlternateContent>
        <mc:AlternateContent xmlns:mc="http://schemas.openxmlformats.org/markup-compatibility/2006">
          <mc:Choice Requires="x14">
            <control shapeId="6195" r:id="rId7" name="Check Box 51">
              <controlPr locked="0" defaultSize="0" autoFill="0" autoLine="0" autoPict="0">
                <anchor moveWithCells="1">
                  <from>
                    <xdr:col>5</xdr:col>
                    <xdr:colOff>30480</xdr:colOff>
                    <xdr:row>34</xdr:row>
                    <xdr:rowOff>22860</xdr:rowOff>
                  </from>
                  <to>
                    <xdr:col>5</xdr:col>
                    <xdr:colOff>198120</xdr:colOff>
                    <xdr:row>34</xdr:row>
                    <xdr:rowOff>213360</xdr:rowOff>
                  </to>
                </anchor>
              </controlPr>
            </control>
          </mc:Choice>
        </mc:AlternateContent>
        <mc:AlternateContent xmlns:mc="http://schemas.openxmlformats.org/markup-compatibility/2006">
          <mc:Choice Requires="x14">
            <control shapeId="6197" r:id="rId8" name="Check Box 53">
              <controlPr locked="0" defaultSize="0" autoFill="0" autoLine="0" autoPict="0">
                <anchor moveWithCells="1">
                  <from>
                    <xdr:col>5</xdr:col>
                    <xdr:colOff>30480</xdr:colOff>
                    <xdr:row>35</xdr:row>
                    <xdr:rowOff>0</xdr:rowOff>
                  </from>
                  <to>
                    <xdr:col>6</xdr:col>
                    <xdr:colOff>22860</xdr:colOff>
                    <xdr:row>35</xdr:row>
                    <xdr:rowOff>213360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D5B8EA"/>
    <pageSetUpPr fitToPage="1"/>
  </sheetPr>
  <dimension ref="B1:G51"/>
  <sheetViews>
    <sheetView showGridLines="0" showRowColHeaders="0" topLeftCell="A36" zoomScaleNormal="100" workbookViewId="0">
      <selection activeCell="D19" sqref="D19:F19"/>
    </sheetView>
  </sheetViews>
  <sheetFormatPr defaultRowHeight="14.4" x14ac:dyDescent="0.3"/>
  <cols>
    <col min="1" max="1" width="4.6640625" customWidth="1"/>
    <col min="2" max="2" width="3.44140625" customWidth="1"/>
    <col min="3" max="3" width="28.33203125" customWidth="1"/>
    <col min="4" max="4" width="25.44140625" customWidth="1"/>
    <col min="5" max="5" width="14" customWidth="1"/>
    <col min="6" max="6" width="31.6640625" customWidth="1"/>
  </cols>
  <sheetData>
    <row r="1" spans="2:6" ht="24" customHeight="1" x14ac:dyDescent="0.3">
      <c r="B1" s="17" t="s">
        <v>182</v>
      </c>
    </row>
    <row r="2" spans="2:6" x14ac:dyDescent="0.3">
      <c r="B2" s="463" t="str">
        <f>'Title Page'!$D$9</f>
        <v>Weber State University</v>
      </c>
      <c r="C2" s="463"/>
      <c r="D2" s="463"/>
      <c r="E2" s="463"/>
      <c r="F2" s="463"/>
    </row>
    <row r="3" spans="2:6" s="111" customFormat="1" x14ac:dyDescent="0.3"/>
    <row r="4" spans="2:6" ht="43.2" customHeight="1" x14ac:dyDescent="0.3">
      <c r="B4" s="88" t="s">
        <v>16</v>
      </c>
      <c r="C4" s="499" t="s">
        <v>707</v>
      </c>
      <c r="D4" s="499"/>
      <c r="E4" s="499"/>
      <c r="F4" s="499"/>
    </row>
    <row r="5" spans="2:6" x14ac:dyDescent="0.3">
      <c r="B5" s="116"/>
      <c r="C5" s="21" t="s">
        <v>195</v>
      </c>
    </row>
    <row r="6" spans="2:6" s="116" customFormat="1" ht="17.25" customHeight="1" x14ac:dyDescent="0.3">
      <c r="C6" s="123" t="s">
        <v>372</v>
      </c>
      <c r="E6" s="58" t="s">
        <v>804</v>
      </c>
      <c r="F6" s="118" t="str">
        <f>IF(E6="", " &lt;=== Select from drop down list","")</f>
        <v/>
      </c>
    </row>
    <row r="7" spans="2:6" s="116" customFormat="1" ht="26.25" customHeight="1" x14ac:dyDescent="0.3">
      <c r="C7" s="497" t="str">
        <f>IF(E6="Yes","Enter additional communities in this box. ====&gt;","")</f>
        <v/>
      </c>
      <c r="D7" s="496"/>
      <c r="E7" s="496"/>
      <c r="F7" s="496"/>
    </row>
    <row r="8" spans="2:6" x14ac:dyDescent="0.3">
      <c r="C8" s="497"/>
      <c r="D8" s="496"/>
      <c r="E8" s="496"/>
      <c r="F8" s="496"/>
    </row>
    <row r="9" spans="2:6" s="156" customFormat="1" x14ac:dyDescent="0.3"/>
    <row r="10" spans="2:6" ht="43.2" customHeight="1" x14ac:dyDescent="0.3">
      <c r="B10" s="88" t="s">
        <v>17</v>
      </c>
      <c r="C10" s="499" t="s">
        <v>194</v>
      </c>
      <c r="D10" s="499"/>
      <c r="E10" s="499"/>
      <c r="F10" s="499"/>
    </row>
    <row r="11" spans="2:6" x14ac:dyDescent="0.3">
      <c r="C11" s="21" t="s">
        <v>195</v>
      </c>
    </row>
    <row r="12" spans="2:6" ht="41.4" customHeight="1" x14ac:dyDescent="0.3">
      <c r="C12" s="64" t="s">
        <v>192</v>
      </c>
      <c r="D12" s="512" t="s">
        <v>421</v>
      </c>
      <c r="E12" s="512"/>
      <c r="F12" s="512"/>
    </row>
    <row r="13" spans="2:6" x14ac:dyDescent="0.3">
      <c r="C13" s="65" t="s">
        <v>183</v>
      </c>
      <c r="D13" s="498" t="s">
        <v>838</v>
      </c>
      <c r="E13" s="498"/>
      <c r="F13" s="498"/>
    </row>
    <row r="14" spans="2:6" x14ac:dyDescent="0.3">
      <c r="C14" s="65" t="s">
        <v>184</v>
      </c>
      <c r="D14" s="498" t="s">
        <v>1036</v>
      </c>
      <c r="E14" s="498"/>
      <c r="F14" s="498"/>
    </row>
    <row r="15" spans="2:6" x14ac:dyDescent="0.3">
      <c r="C15" s="65" t="s">
        <v>185</v>
      </c>
      <c r="D15" s="498" t="s">
        <v>1037</v>
      </c>
      <c r="E15" s="498"/>
      <c r="F15" s="498"/>
    </row>
    <row r="16" spans="2:6" x14ac:dyDescent="0.3">
      <c r="C16" s="65" t="s">
        <v>186</v>
      </c>
      <c r="D16" s="498" t="s">
        <v>1038</v>
      </c>
      <c r="E16" s="498"/>
      <c r="F16" s="498"/>
    </row>
    <row r="17" spans="3:7" x14ac:dyDescent="0.3">
      <c r="C17" s="65" t="s">
        <v>187</v>
      </c>
      <c r="D17" s="498" t="s">
        <v>1039</v>
      </c>
      <c r="E17" s="498"/>
      <c r="F17" s="498"/>
    </row>
    <row r="18" spans="3:7" x14ac:dyDescent="0.3">
      <c r="C18" s="65" t="s">
        <v>188</v>
      </c>
      <c r="D18" s="498" t="s">
        <v>1040</v>
      </c>
      <c r="E18" s="498"/>
      <c r="F18" s="498"/>
    </row>
    <row r="19" spans="3:7" x14ac:dyDescent="0.3">
      <c r="C19" s="65" t="s">
        <v>189</v>
      </c>
      <c r="D19" s="498" t="s">
        <v>1043</v>
      </c>
      <c r="E19" s="498"/>
      <c r="F19" s="498"/>
    </row>
    <row r="20" spans="3:7" x14ac:dyDescent="0.3">
      <c r="C20" s="65" t="s">
        <v>455</v>
      </c>
      <c r="D20" s="498" t="s">
        <v>1041</v>
      </c>
      <c r="E20" s="498"/>
      <c r="F20" s="498"/>
      <c r="G20" t="str">
        <f>IF(D20=""," with a role in EMS services","")</f>
        <v/>
      </c>
    </row>
    <row r="21" spans="3:7" x14ac:dyDescent="0.3">
      <c r="C21" s="65" t="s">
        <v>190</v>
      </c>
      <c r="D21" s="498" t="s">
        <v>837</v>
      </c>
      <c r="E21" s="498"/>
      <c r="F21" s="498"/>
    </row>
    <row r="22" spans="3:7" x14ac:dyDescent="0.3">
      <c r="C22" s="65" t="s">
        <v>191</v>
      </c>
      <c r="D22" s="498" t="s">
        <v>839</v>
      </c>
      <c r="E22" s="498"/>
      <c r="F22" s="498"/>
    </row>
    <row r="23" spans="3:7" x14ac:dyDescent="0.3">
      <c r="C23" s="15"/>
      <c r="D23" s="498"/>
      <c r="E23" s="498"/>
      <c r="F23" s="498"/>
    </row>
    <row r="24" spans="3:7" x14ac:dyDescent="0.3">
      <c r="C24" s="15"/>
      <c r="D24" s="498"/>
      <c r="E24" s="498"/>
      <c r="F24" s="498"/>
    </row>
    <row r="25" spans="3:7" x14ac:dyDescent="0.3">
      <c r="C25" s="15"/>
      <c r="D25" s="498"/>
      <c r="E25" s="498"/>
      <c r="F25" s="498"/>
    </row>
    <row r="26" spans="3:7" x14ac:dyDescent="0.3">
      <c r="C26" s="15"/>
      <c r="D26" s="498"/>
      <c r="E26" s="498"/>
      <c r="F26" s="498"/>
    </row>
    <row r="27" spans="3:7" x14ac:dyDescent="0.3">
      <c r="C27" s="15"/>
      <c r="D27" s="498"/>
      <c r="E27" s="498"/>
      <c r="F27" s="498"/>
    </row>
    <row r="28" spans="3:7" x14ac:dyDescent="0.3">
      <c r="C28" s="15"/>
      <c r="D28" s="498"/>
      <c r="E28" s="498"/>
      <c r="F28" s="498"/>
    </row>
    <row r="29" spans="3:7" x14ac:dyDescent="0.3">
      <c r="C29" s="15"/>
      <c r="D29" s="498"/>
      <c r="E29" s="498"/>
      <c r="F29" s="498"/>
    </row>
    <row r="30" spans="3:7" x14ac:dyDescent="0.3">
      <c r="C30" s="15"/>
      <c r="D30" s="498"/>
      <c r="E30" s="498"/>
      <c r="F30" s="498"/>
    </row>
    <row r="31" spans="3:7" x14ac:dyDescent="0.3">
      <c r="C31" s="15"/>
      <c r="D31" s="498"/>
      <c r="E31" s="498"/>
      <c r="F31" s="498"/>
    </row>
    <row r="32" spans="3:7" x14ac:dyDescent="0.3">
      <c r="C32" s="15"/>
      <c r="D32" s="498"/>
      <c r="E32" s="498"/>
      <c r="F32" s="498"/>
    </row>
    <row r="33" spans="2:6" x14ac:dyDescent="0.3">
      <c r="C33" s="67" t="s">
        <v>193</v>
      </c>
    </row>
    <row r="34" spans="2:6" s="134" customFormat="1" x14ac:dyDescent="0.3">
      <c r="C34" s="467" t="s">
        <v>399</v>
      </c>
      <c r="D34" s="467"/>
      <c r="E34" s="467"/>
      <c r="F34" s="170" t="s">
        <v>400</v>
      </c>
    </row>
    <row r="36" spans="2:6" x14ac:dyDescent="0.3">
      <c r="B36" s="10" t="s">
        <v>18</v>
      </c>
      <c r="C36" s="201" t="s">
        <v>562</v>
      </c>
      <c r="F36" s="11"/>
    </row>
    <row r="37" spans="2:6" x14ac:dyDescent="0.3">
      <c r="C37" s="500" t="s">
        <v>840</v>
      </c>
      <c r="D37" s="501"/>
      <c r="E37" s="501"/>
      <c r="F37" s="501"/>
    </row>
    <row r="38" spans="2:6" x14ac:dyDescent="0.3">
      <c r="C38" s="69" t="s">
        <v>700</v>
      </c>
    </row>
    <row r="39" spans="2:6" x14ac:dyDescent="0.3">
      <c r="C39" s="508" t="s">
        <v>563</v>
      </c>
      <c r="D39" s="508"/>
    </row>
    <row r="40" spans="2:6" x14ac:dyDescent="0.3">
      <c r="C40" s="509" t="s">
        <v>564</v>
      </c>
      <c r="D40" s="509"/>
      <c r="E40" s="212" t="s">
        <v>803</v>
      </c>
      <c r="F40" s="11" t="str">
        <f>IF(AND(OR(E36="",E36="No"),E40=""),"", IF(E40="", " &lt;=== Select from drop down list", "")) &amp; IF(E40="No", "     This endorsement is required.","")</f>
        <v/>
      </c>
    </row>
    <row r="42" spans="2:6" ht="28.95" customHeight="1" x14ac:dyDescent="0.3">
      <c r="B42" s="88" t="s">
        <v>19</v>
      </c>
      <c r="C42" s="460" t="s">
        <v>359</v>
      </c>
      <c r="D42" s="460"/>
      <c r="E42" s="460"/>
      <c r="F42" s="460"/>
    </row>
    <row r="43" spans="2:6" x14ac:dyDescent="0.3">
      <c r="C43" s="3" t="s">
        <v>196</v>
      </c>
      <c r="E43" s="513" t="s">
        <v>841</v>
      </c>
      <c r="F43" s="513"/>
    </row>
    <row r="45" spans="2:6" x14ac:dyDescent="0.3">
      <c r="B45" s="10" t="s">
        <v>20</v>
      </c>
      <c r="C45" s="3" t="s">
        <v>373</v>
      </c>
    </row>
    <row r="46" spans="2:6" x14ac:dyDescent="0.3">
      <c r="C46" s="510" t="s">
        <v>401</v>
      </c>
      <c r="D46" s="511"/>
      <c r="E46" s="58" t="s">
        <v>803</v>
      </c>
      <c r="F46" s="11" t="str">
        <f>IF(E46="", " &lt;=== Select from drop down list","")</f>
        <v/>
      </c>
    </row>
    <row r="47" spans="2:6" x14ac:dyDescent="0.3">
      <c r="C47" s="510" t="s">
        <v>389</v>
      </c>
      <c r="D47" s="511"/>
      <c r="E47" s="58" t="s">
        <v>803</v>
      </c>
      <c r="F47" s="11" t="str">
        <f>IF(E47="", " &lt;=== Select from drop down list","")</f>
        <v/>
      </c>
    </row>
    <row r="48" spans="2:6" x14ac:dyDescent="0.3">
      <c r="C48" s="510" t="s">
        <v>402</v>
      </c>
      <c r="D48" s="511"/>
      <c r="E48" s="58" t="s">
        <v>803</v>
      </c>
      <c r="F48" s="11" t="str">
        <f>IF(E48="", " &lt;=== Select from drop down list","")</f>
        <v/>
      </c>
    </row>
    <row r="49" spans="3:6" x14ac:dyDescent="0.3">
      <c r="C49" s="510" t="s">
        <v>197</v>
      </c>
      <c r="D49" s="511"/>
      <c r="E49" s="70" t="s">
        <v>803</v>
      </c>
      <c r="F49" s="11" t="str">
        <f>IF(E49="", " &lt;=== Select from drop down list","")</f>
        <v/>
      </c>
    </row>
    <row r="50" spans="3:6" x14ac:dyDescent="0.3">
      <c r="C50" s="68" t="s">
        <v>198</v>
      </c>
      <c r="D50" s="502" t="s">
        <v>842</v>
      </c>
      <c r="E50" s="503"/>
      <c r="F50" s="504"/>
    </row>
    <row r="51" spans="3:6" ht="28.95" customHeight="1" x14ac:dyDescent="0.3">
      <c r="D51" s="505"/>
      <c r="E51" s="506"/>
      <c r="F51" s="507"/>
    </row>
  </sheetData>
  <sheetProtection password="CC42" sheet="1" objects="1" scenarios="1" selectLockedCells="1"/>
  <mergeCells count="37">
    <mergeCell ref="C37:F37"/>
    <mergeCell ref="D50:F51"/>
    <mergeCell ref="B2:F2"/>
    <mergeCell ref="C4:F4"/>
    <mergeCell ref="C39:D39"/>
    <mergeCell ref="C40:D40"/>
    <mergeCell ref="C49:D49"/>
    <mergeCell ref="C48:D48"/>
    <mergeCell ref="C47:D47"/>
    <mergeCell ref="C46:D46"/>
    <mergeCell ref="D15:F15"/>
    <mergeCell ref="D14:F14"/>
    <mergeCell ref="D13:F13"/>
    <mergeCell ref="D12:F12"/>
    <mergeCell ref="C42:F42"/>
    <mergeCell ref="E43:F43"/>
    <mergeCell ref="D20:F20"/>
    <mergeCell ref="D19:F19"/>
    <mergeCell ref="D18:F18"/>
    <mergeCell ref="D17:F17"/>
    <mergeCell ref="D16:F16"/>
    <mergeCell ref="D7:F8"/>
    <mergeCell ref="C7:C8"/>
    <mergeCell ref="C34:E34"/>
    <mergeCell ref="D27:F27"/>
    <mergeCell ref="D26:F26"/>
    <mergeCell ref="D32:F32"/>
    <mergeCell ref="D31:F31"/>
    <mergeCell ref="D30:F30"/>
    <mergeCell ref="D29:F29"/>
    <mergeCell ref="D28:F28"/>
    <mergeCell ref="C10:F10"/>
    <mergeCell ref="D25:F25"/>
    <mergeCell ref="D24:F24"/>
    <mergeCell ref="D23:F23"/>
    <mergeCell ref="D22:F22"/>
    <mergeCell ref="D21:F21"/>
  </mergeCells>
  <conditionalFormatting sqref="F40">
    <cfRule type="expression" dxfId="43" priority="3">
      <formula>E40="No"</formula>
    </cfRule>
  </conditionalFormatting>
  <conditionalFormatting sqref="E40">
    <cfRule type="expression" dxfId="42" priority="2">
      <formula>E36="Yes"</formula>
    </cfRule>
  </conditionalFormatting>
  <conditionalFormatting sqref="D7:F8">
    <cfRule type="expression" dxfId="41" priority="1">
      <formula>E6="Yes"</formula>
    </cfRule>
  </conditionalFormatting>
  <dataValidations count="1">
    <dataValidation type="list" allowBlank="1" showInputMessage="1" showErrorMessage="1" sqref="E6 E40 E46:E49" xr:uid="{00000000-0002-0000-0600-000000000000}">
      <formula1>"Yes, No"</formula1>
    </dataValidation>
  </dataValidations>
  <hyperlinks>
    <hyperlink ref="F34" r:id="rId1" xr:uid="{00000000-0004-0000-0600-000000000000}"/>
    <hyperlink ref="C46:D46" r:id="rId2" display="Advisory Committee (see Agenda and Checklist)" xr:uid="{00000000-0004-0000-0600-000001000000}"/>
    <hyperlink ref="C47:D47" r:id="rId3" display="Graduate Surveys (see the required CoAEMSP template)" xr:uid="{00000000-0004-0000-0600-000002000000}"/>
    <hyperlink ref="C48:D48" r:id="rId4" display="Employer Surveys (see the required CoAEMSP template)" xr:uid="{00000000-0004-0000-0600-000003000000}"/>
    <hyperlink ref="C49:D49" r:id="rId5" display="Outcomes results" xr:uid="{00000000-0004-0000-0600-000004000000}"/>
  </hyperlinks>
  <pageMargins left="0.7" right="0.7" top="0.75" bottom="0.75" header="0.3" footer="0.3"/>
  <pageSetup scale="66" fitToHeight="0" orientation="portrait"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D5B8EA"/>
    <pageSetUpPr fitToPage="1"/>
  </sheetPr>
  <dimension ref="B1:P79"/>
  <sheetViews>
    <sheetView showGridLines="0" showRowColHeaders="0" topLeftCell="A62" zoomScaleNormal="100" workbookViewId="0">
      <selection activeCell="F52" sqref="F52:M53"/>
    </sheetView>
  </sheetViews>
  <sheetFormatPr defaultRowHeight="14.4" x14ac:dyDescent="0.3"/>
  <cols>
    <col min="1" max="1" width="4.6640625" customWidth="1"/>
    <col min="2" max="2" width="3.44140625" customWidth="1"/>
    <col min="4" max="4" width="11.109375" customWidth="1"/>
    <col min="8" max="8" width="11.44140625" customWidth="1"/>
    <col min="14" max="14" width="9.109375" customWidth="1"/>
  </cols>
  <sheetData>
    <row r="1" spans="2:13" ht="24" customHeight="1" x14ac:dyDescent="0.3">
      <c r="B1" s="17" t="s">
        <v>199</v>
      </c>
    </row>
    <row r="2" spans="2:13" x14ac:dyDescent="0.3">
      <c r="B2" s="463" t="str">
        <f>'Title Page'!$D$9</f>
        <v>Weber State University</v>
      </c>
      <c r="C2" s="463"/>
      <c r="D2" s="463"/>
      <c r="E2" s="463"/>
      <c r="F2" s="463"/>
      <c r="G2" s="463"/>
      <c r="H2" s="463"/>
      <c r="I2" s="463"/>
      <c r="J2" s="463"/>
    </row>
    <row r="3" spans="2:13" s="111" customFormat="1" x14ac:dyDescent="0.3"/>
    <row r="4" spans="2:13" x14ac:dyDescent="0.3">
      <c r="B4" s="10" t="s">
        <v>16</v>
      </c>
      <c r="C4" s="3" t="s">
        <v>200</v>
      </c>
      <c r="J4" s="75" t="s">
        <v>803</v>
      </c>
      <c r="K4" s="11" t="str">
        <f>IF(J4="", " &lt;=== Select from drop down list","")</f>
        <v/>
      </c>
    </row>
    <row r="5" spans="2:13" x14ac:dyDescent="0.3">
      <c r="C5" s="346" t="str">
        <f>"Complete APPENDIX A (in this workbook), ALL columns" &amp; IF(J4="No", ", and include action plan to address specific deficiencies.","")</f>
        <v>Complete APPENDIX A (in this workbook), ALL columns</v>
      </c>
    </row>
    <row r="6" spans="2:13" s="324" customFormat="1" x14ac:dyDescent="0.3">
      <c r="C6" s="326"/>
    </row>
    <row r="7" spans="2:13" s="176" customFormat="1" x14ac:dyDescent="0.3">
      <c r="C7" s="28"/>
    </row>
    <row r="8" spans="2:13" s="176" customFormat="1" x14ac:dyDescent="0.3">
      <c r="B8" s="10" t="s">
        <v>17</v>
      </c>
      <c r="C8" s="530" t="s">
        <v>461</v>
      </c>
      <c r="D8" s="530"/>
      <c r="E8" s="530"/>
      <c r="F8" s="530"/>
      <c r="G8" s="530"/>
      <c r="H8" s="530"/>
      <c r="I8" s="530"/>
      <c r="J8" s="530"/>
      <c r="K8" s="530"/>
      <c r="L8" s="530"/>
      <c r="M8" s="530"/>
    </row>
    <row r="9" spans="2:13" s="176" customFormat="1" x14ac:dyDescent="0.3">
      <c r="B9" s="10"/>
      <c r="C9" s="530" t="s">
        <v>462</v>
      </c>
      <c r="D9" s="530"/>
      <c r="E9" s="530"/>
      <c r="F9" s="530"/>
      <c r="G9" s="530"/>
      <c r="H9" s="530"/>
      <c r="I9" s="530"/>
      <c r="J9" s="75" t="s">
        <v>804</v>
      </c>
      <c r="K9" s="186" t="str">
        <f>IF(J9="", " &lt;=== Select from drop down list","")</f>
        <v/>
      </c>
      <c r="L9" s="190"/>
      <c r="M9" s="190"/>
    </row>
    <row r="10" spans="2:13" s="324" customFormat="1" x14ac:dyDescent="0.3"/>
    <row r="12" spans="2:13" x14ac:dyDescent="0.3">
      <c r="B12" s="10" t="s">
        <v>18</v>
      </c>
      <c r="C12" s="3" t="s">
        <v>714</v>
      </c>
    </row>
    <row r="13" spans="2:13" x14ac:dyDescent="0.3">
      <c r="C13" s="25" t="s">
        <v>202</v>
      </c>
      <c r="G13" s="525" t="s">
        <v>862</v>
      </c>
      <c r="H13" s="526"/>
      <c r="I13" s="526"/>
      <c r="J13" s="526"/>
      <c r="K13" s="527"/>
    </row>
    <row r="14" spans="2:13" s="324" customFormat="1" x14ac:dyDescent="0.3"/>
    <row r="16" spans="2:13" x14ac:dyDescent="0.3">
      <c r="B16" s="10" t="s">
        <v>19</v>
      </c>
      <c r="C16" s="347" t="s">
        <v>357</v>
      </c>
    </row>
    <row r="17" spans="3:16" x14ac:dyDescent="0.3">
      <c r="C17" s="3" t="s">
        <v>210</v>
      </c>
    </row>
    <row r="18" spans="3:16" ht="14.4" customHeight="1" x14ac:dyDescent="0.3">
      <c r="C18" s="25" t="s">
        <v>201</v>
      </c>
      <c r="G18" s="528" t="s">
        <v>874</v>
      </c>
      <c r="H18" s="528"/>
      <c r="I18" s="528"/>
      <c r="J18" s="528"/>
      <c r="K18" s="528"/>
      <c r="L18" s="528"/>
    </row>
    <row r="19" spans="3:16" ht="14.4" customHeight="1" x14ac:dyDescent="0.3">
      <c r="C19" s="25" t="s">
        <v>203</v>
      </c>
      <c r="G19" s="528" t="s">
        <v>875</v>
      </c>
      <c r="H19" s="528"/>
      <c r="I19" s="528"/>
      <c r="J19" s="528"/>
      <c r="K19" s="528"/>
      <c r="L19" s="528"/>
    </row>
    <row r="20" spans="3:16" x14ac:dyDescent="0.3">
      <c r="C20" s="25" t="s">
        <v>390</v>
      </c>
      <c r="G20" s="528" t="s">
        <v>876</v>
      </c>
      <c r="H20" s="528"/>
      <c r="I20" s="528"/>
      <c r="J20" s="528"/>
      <c r="K20" s="528"/>
      <c r="L20" s="528"/>
    </row>
    <row r="21" spans="3:16" s="134" customFormat="1" x14ac:dyDescent="0.3">
      <c r="C21" s="138" t="s">
        <v>391</v>
      </c>
      <c r="G21" s="528" t="s">
        <v>877</v>
      </c>
      <c r="H21" s="528"/>
      <c r="I21" s="528"/>
      <c r="J21" s="528"/>
      <c r="K21" s="528"/>
      <c r="L21" s="528"/>
    </row>
    <row r="22" spans="3:16" x14ac:dyDescent="0.3">
      <c r="C22" s="25" t="s">
        <v>704</v>
      </c>
      <c r="G22" s="528"/>
      <c r="H22" s="528"/>
      <c r="I22" s="528"/>
      <c r="J22" s="528"/>
      <c r="K22" s="528"/>
      <c r="L22" s="528"/>
    </row>
    <row r="23" spans="3:16" x14ac:dyDescent="0.3">
      <c r="C23" s="25" t="s">
        <v>705</v>
      </c>
      <c r="G23" s="528"/>
      <c r="H23" s="528"/>
      <c r="I23" s="528"/>
      <c r="J23" s="528"/>
      <c r="K23" s="528"/>
      <c r="L23" s="528"/>
    </row>
    <row r="24" spans="3:16" x14ac:dyDescent="0.3">
      <c r="C24" s="25" t="s">
        <v>204</v>
      </c>
      <c r="G24" s="528"/>
      <c r="H24" s="528"/>
      <c r="I24" s="528"/>
      <c r="J24" s="528"/>
      <c r="K24" s="528"/>
      <c r="L24" s="528"/>
    </row>
    <row r="25" spans="3:16" s="324" customFormat="1" x14ac:dyDescent="0.3"/>
    <row r="27" spans="3:16" s="339" customFormat="1" x14ac:dyDescent="0.3">
      <c r="C27" s="531" t="str">
        <f>IF('General Information'!F71="No","PLEASE NOTE:  According to the information provided on the General Information tab, the program does NOT utilize out of state sites.  Therefore, NO documentation for an Assistant MD is required in the Appendix O sub-folder.",IF('General Information'!F71="Yes","PLEASE NOTE: According to the information provided on the General Information tab, the program DOES utilize out of state sites.  Therefore, documentation is required in the Appendix O sub-folder for EACH Assistant MD .",""))</f>
        <v>PLEASE NOTE: According to the information provided on the General Information tab, the program DOES utilize out of state sites.  Therefore, documentation is required in the Appendix O sub-folder for EACH Assistant MD .</v>
      </c>
      <c r="D27" s="531"/>
      <c r="E27" s="531"/>
      <c r="F27" s="531"/>
      <c r="G27" s="531"/>
      <c r="H27" s="531"/>
      <c r="I27" s="531"/>
      <c r="J27" s="531"/>
      <c r="K27" s="531"/>
      <c r="L27" s="531"/>
      <c r="M27" s="531"/>
      <c r="N27" s="531"/>
      <c r="O27" s="531"/>
    </row>
    <row r="28" spans="3:16" s="339" customFormat="1" x14ac:dyDescent="0.3">
      <c r="C28" s="531"/>
      <c r="D28" s="531"/>
      <c r="E28" s="531"/>
      <c r="F28" s="531"/>
      <c r="G28" s="531"/>
      <c r="H28" s="531"/>
      <c r="I28" s="531"/>
      <c r="J28" s="531"/>
      <c r="K28" s="531"/>
      <c r="L28" s="531"/>
      <c r="M28" s="531"/>
      <c r="N28" s="531"/>
      <c r="O28" s="531"/>
    </row>
    <row r="29" spans="3:16" s="339" customFormat="1" x14ac:dyDescent="0.3">
      <c r="C29" s="372" t="s">
        <v>764</v>
      </c>
    </row>
    <row r="30" spans="3:16" s="339" customFormat="1" x14ac:dyDescent="0.3">
      <c r="C30" s="340" t="s">
        <v>765</v>
      </c>
    </row>
    <row r="31" spans="3:16" s="339" customFormat="1" x14ac:dyDescent="0.3">
      <c r="C31" s="341" t="s">
        <v>766</v>
      </c>
      <c r="G31" s="528" t="s">
        <v>878</v>
      </c>
      <c r="H31" s="528"/>
      <c r="I31" s="528"/>
      <c r="J31" s="528"/>
      <c r="K31" s="528"/>
      <c r="L31" s="528"/>
      <c r="P31" s="339" t="s">
        <v>715</v>
      </c>
    </row>
    <row r="32" spans="3:16" s="339" customFormat="1" x14ac:dyDescent="0.3"/>
    <row r="33" spans="2:16" s="339" customFormat="1" x14ac:dyDescent="0.3"/>
    <row r="34" spans="2:16" x14ac:dyDescent="0.3">
      <c r="B34" s="10" t="s">
        <v>20</v>
      </c>
      <c r="C34" s="347" t="s">
        <v>717</v>
      </c>
    </row>
    <row r="35" spans="2:16" ht="28.95" customHeight="1" x14ac:dyDescent="0.3">
      <c r="C35" s="529" t="s">
        <v>699</v>
      </c>
      <c r="D35" s="529"/>
      <c r="E35" s="529"/>
      <c r="F35" s="529"/>
      <c r="G35" s="529"/>
      <c r="H35" s="529"/>
      <c r="I35" s="529"/>
      <c r="J35" s="529"/>
      <c r="K35" s="529"/>
      <c r="L35" s="529"/>
      <c r="M35" s="529"/>
      <c r="N35" s="79"/>
    </row>
    <row r="36" spans="2:16" s="324" customFormat="1" x14ac:dyDescent="0.3">
      <c r="C36" s="71" t="s">
        <v>207</v>
      </c>
      <c r="G36" s="75" t="s">
        <v>804</v>
      </c>
      <c r="H36" s="327" t="str">
        <f>IF(G36="", " &lt;=== Select from drop down list","")</f>
        <v/>
      </c>
      <c r="P36" s="324" t="s">
        <v>715</v>
      </c>
    </row>
    <row r="37" spans="2:16" x14ac:dyDescent="0.3">
      <c r="C37" s="25" t="s">
        <v>206</v>
      </c>
      <c r="K37" s="75" t="s">
        <v>803</v>
      </c>
      <c r="L37" s="11" t="str">
        <f>IF(K37="", " &lt;=== Select from drop down list","")</f>
        <v/>
      </c>
    </row>
    <row r="38" spans="2:16" x14ac:dyDescent="0.3">
      <c r="D38" s="521" t="str">
        <f>IF(K37="No", "It is required that core professional courses be completed first.","")</f>
        <v/>
      </c>
      <c r="E38" s="521"/>
      <c r="F38" s="521"/>
      <c r="G38" s="521"/>
      <c r="H38" s="521"/>
      <c r="I38" s="521"/>
      <c r="J38" s="5"/>
      <c r="K38" s="5"/>
      <c r="M38" s="21"/>
    </row>
    <row r="39" spans="2:16" s="313" customFormat="1" x14ac:dyDescent="0.3">
      <c r="D39" s="314"/>
      <c r="E39" s="314"/>
      <c r="F39" s="314"/>
      <c r="G39" s="314"/>
      <c r="H39" s="314"/>
      <c r="I39" s="314"/>
      <c r="J39" s="314"/>
      <c r="K39" s="314"/>
      <c r="M39" s="21"/>
    </row>
    <row r="40" spans="2:16" s="313" customFormat="1" x14ac:dyDescent="0.3">
      <c r="D40" s="314"/>
      <c r="E40" s="314"/>
      <c r="F40" s="314"/>
      <c r="G40" s="314"/>
      <c r="H40" s="314"/>
      <c r="I40" s="314"/>
      <c r="J40" s="314"/>
      <c r="K40" s="314"/>
      <c r="M40" s="21"/>
    </row>
    <row r="41" spans="2:16" s="176" customFormat="1" x14ac:dyDescent="0.3">
      <c r="B41" s="10" t="s">
        <v>21</v>
      </c>
      <c r="C41" s="522" t="s">
        <v>457</v>
      </c>
      <c r="D41" s="522"/>
      <c r="E41" s="522"/>
      <c r="F41" s="522"/>
      <c r="G41" s="522"/>
      <c r="H41" s="522"/>
      <c r="I41" s="522"/>
      <c r="J41" s="522"/>
      <c r="K41" s="522"/>
      <c r="L41" s="522"/>
      <c r="M41" s="21"/>
    </row>
    <row r="42" spans="2:16" s="176" customFormat="1" x14ac:dyDescent="0.3">
      <c r="C42" s="522" t="s">
        <v>458</v>
      </c>
      <c r="D42" s="522"/>
      <c r="E42" s="522"/>
      <c r="F42" s="522"/>
      <c r="G42" s="522"/>
      <c r="H42" s="522"/>
      <c r="I42" s="522"/>
      <c r="J42" s="522"/>
      <c r="K42" s="522"/>
      <c r="L42" s="522"/>
      <c r="M42" s="75" t="s">
        <v>803</v>
      </c>
      <c r="N42" s="186" t="str">
        <f>IF(M42="", " &lt;=== Select from drop down list","")</f>
        <v/>
      </c>
    </row>
    <row r="43" spans="2:16" s="324" customFormat="1" x14ac:dyDescent="0.3"/>
    <row r="44" spans="2:16" s="134" customFormat="1" x14ac:dyDescent="0.3"/>
    <row r="45" spans="2:16" x14ac:dyDescent="0.3">
      <c r="B45" s="10" t="s">
        <v>22</v>
      </c>
      <c r="C45" s="3" t="s">
        <v>213</v>
      </c>
      <c r="M45" s="75" t="s">
        <v>803</v>
      </c>
      <c r="N45" s="11" t="str">
        <f>IF(M45="", " &lt;=== Select from drop down list","")</f>
        <v/>
      </c>
    </row>
    <row r="46" spans="2:16" x14ac:dyDescent="0.3">
      <c r="C46" s="325" t="s">
        <v>423</v>
      </c>
    </row>
    <row r="47" spans="2:16" s="165" customFormat="1" x14ac:dyDescent="0.3">
      <c r="C47" s="171" t="s">
        <v>424</v>
      </c>
      <c r="D47" s="494" t="s">
        <v>428</v>
      </c>
      <c r="E47" s="494"/>
      <c r="F47" s="494"/>
      <c r="G47" s="494"/>
      <c r="H47" s="494"/>
      <c r="I47" s="75" t="s">
        <v>803</v>
      </c>
      <c r="J47" s="168" t="str">
        <f t="shared" ref="J47:J51" si="0">IF(I47="", " &lt;=== Select from drop down list","")</f>
        <v/>
      </c>
    </row>
    <row r="48" spans="2:16" s="165" customFormat="1" x14ac:dyDescent="0.3">
      <c r="C48" s="171" t="s">
        <v>425</v>
      </c>
      <c r="D48" s="494" t="s">
        <v>429</v>
      </c>
      <c r="E48" s="494"/>
      <c r="F48" s="494"/>
      <c r="G48" s="494"/>
      <c r="H48" s="494"/>
      <c r="I48" s="75" t="s">
        <v>803</v>
      </c>
      <c r="J48" s="168" t="str">
        <f t="shared" si="0"/>
        <v/>
      </c>
    </row>
    <row r="49" spans="2:16" s="165" customFormat="1" x14ac:dyDescent="0.3">
      <c r="C49" s="171" t="s">
        <v>426</v>
      </c>
      <c r="D49" s="494" t="s">
        <v>430</v>
      </c>
      <c r="E49" s="494"/>
      <c r="F49" s="494"/>
      <c r="G49" s="494"/>
      <c r="H49" s="494"/>
      <c r="I49" s="75" t="s">
        <v>803</v>
      </c>
      <c r="J49" s="168" t="str">
        <f t="shared" si="0"/>
        <v/>
      </c>
    </row>
    <row r="50" spans="2:16" s="165" customFormat="1" x14ac:dyDescent="0.3">
      <c r="C50" s="171" t="s">
        <v>427</v>
      </c>
      <c r="D50" s="494" t="s">
        <v>431</v>
      </c>
      <c r="E50" s="494"/>
      <c r="F50" s="494"/>
      <c r="G50" s="494"/>
      <c r="H50" s="494"/>
      <c r="I50" s="75" t="s">
        <v>803</v>
      </c>
      <c r="J50" s="168" t="str">
        <f t="shared" si="0"/>
        <v/>
      </c>
    </row>
    <row r="51" spans="2:16" s="165" customFormat="1" x14ac:dyDescent="0.3">
      <c r="C51" s="171" t="s">
        <v>432</v>
      </c>
      <c r="D51" s="494" t="s">
        <v>433</v>
      </c>
      <c r="E51" s="494"/>
      <c r="F51" s="494"/>
      <c r="G51" s="494"/>
      <c r="H51" s="494"/>
      <c r="I51" s="300" t="s">
        <v>803</v>
      </c>
      <c r="J51" s="168" t="str">
        <f t="shared" si="0"/>
        <v/>
      </c>
    </row>
    <row r="52" spans="2:16" s="165" customFormat="1" x14ac:dyDescent="0.3">
      <c r="C52" s="171" t="s">
        <v>434</v>
      </c>
      <c r="D52" s="165" t="s">
        <v>435</v>
      </c>
      <c r="F52" s="514" t="s">
        <v>1044</v>
      </c>
      <c r="G52" s="515"/>
      <c r="H52" s="515"/>
      <c r="I52" s="515"/>
      <c r="J52" s="515"/>
      <c r="K52" s="515"/>
      <c r="L52" s="515"/>
      <c r="M52" s="516"/>
    </row>
    <row r="53" spans="2:16" s="165" customFormat="1" x14ac:dyDescent="0.3">
      <c r="F53" s="517"/>
      <c r="G53" s="518"/>
      <c r="H53" s="518"/>
      <c r="I53" s="518"/>
      <c r="J53" s="518"/>
      <c r="K53" s="518"/>
      <c r="L53" s="518"/>
      <c r="M53" s="519"/>
    </row>
    <row r="54" spans="2:16" s="324" customFormat="1" x14ac:dyDescent="0.3"/>
    <row r="55" spans="2:16" s="165" customFormat="1" x14ac:dyDescent="0.3"/>
    <row r="56" spans="2:16" x14ac:dyDescent="0.3">
      <c r="B56" s="10" t="s">
        <v>23</v>
      </c>
      <c r="C56" s="3" t="s">
        <v>208</v>
      </c>
      <c r="K56" s="75" t="s">
        <v>803</v>
      </c>
      <c r="L56" s="11" t="str">
        <f>IF(K56="", " &lt;=== Select from drop down list","")</f>
        <v/>
      </c>
    </row>
    <row r="57" spans="2:16" x14ac:dyDescent="0.3">
      <c r="C57" s="3" t="s">
        <v>209</v>
      </c>
      <c r="K57" s="329">
        <f>'Program Info'!D23</f>
        <v>6</v>
      </c>
    </row>
    <row r="58" spans="2:16" x14ac:dyDescent="0.3">
      <c r="C58" s="347" t="s">
        <v>716</v>
      </c>
    </row>
    <row r="59" spans="2:16" s="324" customFormat="1" x14ac:dyDescent="0.3"/>
    <row r="61" spans="2:16" x14ac:dyDescent="0.3">
      <c r="B61" s="10" t="s">
        <v>43</v>
      </c>
      <c r="C61" s="3" t="s">
        <v>211</v>
      </c>
      <c r="K61" s="75" t="s">
        <v>803</v>
      </c>
      <c r="L61" s="11" t="str">
        <f>IF(K61="", " &lt;=== Select from drop down list","")</f>
        <v/>
      </c>
    </row>
    <row r="62" spans="2:16" x14ac:dyDescent="0.3">
      <c r="C62" s="3" t="s">
        <v>212</v>
      </c>
      <c r="K62" s="329">
        <f>'Program Info'!D24</f>
        <v>7</v>
      </c>
      <c r="N62" s="324"/>
      <c r="O62" s="324"/>
      <c r="P62" s="324" t="s">
        <v>715</v>
      </c>
    </row>
    <row r="63" spans="2:16" s="176" customFormat="1" x14ac:dyDescent="0.3">
      <c r="C63" s="179"/>
      <c r="F63" s="21"/>
      <c r="K63" s="21"/>
    </row>
    <row r="64" spans="2:16" ht="28.95" customHeight="1" x14ac:dyDescent="0.3">
      <c r="C64" s="523" t="s">
        <v>713</v>
      </c>
      <c r="D64" s="523"/>
      <c r="E64" s="523"/>
      <c r="F64" s="523"/>
      <c r="G64" s="523"/>
      <c r="H64" s="523"/>
      <c r="I64" s="523"/>
      <c r="J64" s="523"/>
      <c r="K64" s="523"/>
      <c r="L64" s="523"/>
      <c r="M64" s="523"/>
      <c r="N64" s="74"/>
    </row>
    <row r="65" spans="2:16" s="324" customFormat="1" x14ac:dyDescent="0.3"/>
    <row r="67" spans="2:16" s="176" customFormat="1" x14ac:dyDescent="0.3">
      <c r="B67" s="10" t="s">
        <v>60</v>
      </c>
      <c r="C67" s="348" t="s">
        <v>459</v>
      </c>
      <c r="D67" s="348"/>
      <c r="E67" s="348"/>
      <c r="F67" s="348"/>
      <c r="G67" s="348"/>
      <c r="H67" s="348"/>
      <c r="I67" s="348"/>
      <c r="J67" s="348"/>
      <c r="K67" s="348"/>
      <c r="L67" s="348"/>
      <c r="M67" s="324"/>
      <c r="N67" s="324"/>
      <c r="O67" s="324"/>
      <c r="P67" s="324" t="s">
        <v>715</v>
      </c>
    </row>
    <row r="68" spans="2:16" s="176" customFormat="1" x14ac:dyDescent="0.3">
      <c r="B68" s="10"/>
      <c r="C68" s="522" t="s">
        <v>460</v>
      </c>
      <c r="D68" s="522"/>
      <c r="E68" s="522"/>
      <c r="F68" s="522"/>
      <c r="G68" s="522"/>
      <c r="H68" s="522"/>
      <c r="I68" s="522"/>
      <c r="J68" s="522"/>
      <c r="K68" s="75" t="s">
        <v>803</v>
      </c>
      <c r="L68" s="11" t="str">
        <f>IF(K68="", " &lt;=== Select from drop down list","")</f>
        <v/>
      </c>
    </row>
    <row r="69" spans="2:16" s="313" customFormat="1" x14ac:dyDescent="0.3"/>
    <row r="70" spans="2:16" s="176" customFormat="1" x14ac:dyDescent="0.3"/>
    <row r="71" spans="2:16" s="324" customFormat="1" x14ac:dyDescent="0.3">
      <c r="B71" s="10" t="s">
        <v>62</v>
      </c>
      <c r="C71" s="270" t="s">
        <v>721</v>
      </c>
      <c r="D71" s="270"/>
      <c r="E71" s="270"/>
      <c r="F71" s="270"/>
      <c r="G71" s="270"/>
      <c r="H71" s="270"/>
      <c r="I71" s="270"/>
      <c r="J71" s="270"/>
      <c r="K71" s="270"/>
      <c r="L71" s="270"/>
      <c r="M71" s="270"/>
      <c r="N71" s="270"/>
    </row>
    <row r="72" spans="2:16" s="324" customFormat="1" ht="21" customHeight="1" x14ac:dyDescent="0.3">
      <c r="C72" s="524" t="s">
        <v>718</v>
      </c>
      <c r="D72" s="524"/>
      <c r="E72" s="524"/>
      <c r="F72" s="524"/>
      <c r="G72" s="524"/>
      <c r="H72" s="524"/>
      <c r="I72" s="524"/>
      <c r="J72" s="524"/>
      <c r="M72" s="323"/>
      <c r="P72" s="323" t="s">
        <v>403</v>
      </c>
    </row>
    <row r="73" spans="2:16" s="324" customFormat="1" ht="20.25" customHeight="1" x14ac:dyDescent="0.3">
      <c r="C73" s="349" t="s">
        <v>719</v>
      </c>
      <c r="G73" s="350" t="s">
        <v>887</v>
      </c>
      <c r="H73" s="351"/>
      <c r="I73" s="351"/>
      <c r="J73" s="351"/>
      <c r="K73" s="351"/>
      <c r="L73" s="352"/>
    </row>
    <row r="74" spans="2:16" x14ac:dyDescent="0.3">
      <c r="C74" s="520" t="s">
        <v>404</v>
      </c>
      <c r="D74" s="520"/>
      <c r="E74" s="520"/>
      <c r="F74" s="520"/>
      <c r="G74" s="520"/>
      <c r="H74" s="520"/>
      <c r="I74" s="520"/>
      <c r="J74" s="520"/>
      <c r="K74" s="520"/>
      <c r="L74" s="456" t="s">
        <v>405</v>
      </c>
      <c r="M74" s="456"/>
      <c r="N74" s="456"/>
    </row>
    <row r="75" spans="2:16" s="324" customFormat="1" x14ac:dyDescent="0.3"/>
    <row r="76" spans="2:16" s="134" customFormat="1" x14ac:dyDescent="0.3"/>
    <row r="77" spans="2:16" x14ac:dyDescent="0.3">
      <c r="B77" s="10" t="s">
        <v>64</v>
      </c>
      <c r="C77" s="35" t="s">
        <v>720</v>
      </c>
    </row>
    <row r="78" spans="2:16" x14ac:dyDescent="0.3">
      <c r="C78" s="3" t="s">
        <v>244</v>
      </c>
      <c r="H78" s="301">
        <v>8</v>
      </c>
      <c r="K78" s="21"/>
      <c r="O78" s="324"/>
      <c r="P78" s="324" t="s">
        <v>403</v>
      </c>
    </row>
    <row r="79" spans="2:16" x14ac:dyDescent="0.3">
      <c r="C79" s="520" t="s">
        <v>407</v>
      </c>
      <c r="D79" s="520"/>
      <c r="E79" s="520"/>
      <c r="F79" s="520"/>
      <c r="G79" s="520"/>
      <c r="H79" s="456" t="s">
        <v>406</v>
      </c>
      <c r="I79" s="456"/>
      <c r="J79" s="151"/>
      <c r="K79" s="151"/>
    </row>
  </sheetData>
  <sheetProtection password="CC42" sheet="1" objects="1" scenarios="1" selectLockedCells="1"/>
  <mergeCells count="30">
    <mergeCell ref="B2:J2"/>
    <mergeCell ref="G13:K13"/>
    <mergeCell ref="G19:L19"/>
    <mergeCell ref="G18:L18"/>
    <mergeCell ref="C35:M35"/>
    <mergeCell ref="G24:L24"/>
    <mergeCell ref="G23:L23"/>
    <mergeCell ref="G22:L22"/>
    <mergeCell ref="G20:L20"/>
    <mergeCell ref="G21:L21"/>
    <mergeCell ref="C8:M8"/>
    <mergeCell ref="C9:I9"/>
    <mergeCell ref="C27:O28"/>
    <mergeCell ref="G31:L31"/>
    <mergeCell ref="D51:H51"/>
    <mergeCell ref="F52:M53"/>
    <mergeCell ref="C79:G79"/>
    <mergeCell ref="H79:I79"/>
    <mergeCell ref="D38:I38"/>
    <mergeCell ref="C74:K74"/>
    <mergeCell ref="C41:L41"/>
    <mergeCell ref="C42:L42"/>
    <mergeCell ref="C68:J68"/>
    <mergeCell ref="L74:N74"/>
    <mergeCell ref="C64:M64"/>
    <mergeCell ref="D47:H47"/>
    <mergeCell ref="D48:H48"/>
    <mergeCell ref="C72:J72"/>
    <mergeCell ref="D49:H49"/>
    <mergeCell ref="D50:H50"/>
  </mergeCells>
  <dataValidations count="1">
    <dataValidation type="list" allowBlank="1" showInputMessage="1" showErrorMessage="1" sqref="J4 K37 G36 K56 K61 M45 I47:I51 J9 K68 M42" xr:uid="{00000000-0002-0000-0700-000000000000}">
      <formula1>"Yes, No"</formula1>
    </dataValidation>
  </dataValidations>
  <hyperlinks>
    <hyperlink ref="L74:N74" r:id="rId1" display="Terminal Competency Form" xr:uid="{00000000-0004-0000-0700-000000000000}"/>
    <hyperlink ref="H79:I79" r:id="rId2" display="Course Syllabus" xr:uid="{00000000-0004-0000-0700-000001000000}"/>
  </hyperlinks>
  <pageMargins left="0.7" right="0.7" top="0.75" bottom="0.75" header="0.3" footer="0.3"/>
  <pageSetup scale="83" fitToHeight="0" orientation="landscape" r:id="rId3"/>
  <rowBreaks count="1" manualBreakCount="1">
    <brk id="44" max="14" man="1"/>
  </rowBreaks>
  <legacyDrawing r:id="rId4"/>
  <extLst>
    <ext xmlns:x14="http://schemas.microsoft.com/office/spreadsheetml/2009/9/main" uri="{78C0D931-6437-407d-A8EE-F0AAD7539E65}">
      <x14:conditionalFormattings>
        <x14:conditionalFormatting xmlns:xm="http://schemas.microsoft.com/office/excel/2006/main">
          <x14:cfRule type="expression" priority="1" id="{4C0FEB1A-FE71-4363-9BBD-F7276F71B9B5}">
            <xm:f>'General Information'!F71="Yes"</xm:f>
            <x14:dxf>
              <fill>
                <patternFill>
                  <bgColor theme="7" tint="0.79998168889431442"/>
                </patternFill>
              </fill>
              <border>
                <left style="thin">
                  <color auto="1"/>
                </left>
                <right style="thin">
                  <color auto="1"/>
                </right>
                <top style="thin">
                  <color auto="1"/>
                </top>
                <bottom style="thin">
                  <color auto="1"/>
                </bottom>
                <vertical/>
                <horizontal/>
              </border>
            </x14:dxf>
          </x14:cfRule>
          <x14:cfRule type="expression" priority="2" id="{CB7ACCFA-E831-403D-B4FD-46984BBF24B9}">
            <xm:f>'General Information'!F71="No"</xm:f>
            <x14:dxf>
              <fill>
                <patternFill>
                  <bgColor theme="7" tint="0.79998168889431442"/>
                </patternFill>
              </fill>
              <border>
                <left style="thin">
                  <color auto="1"/>
                </left>
                <right style="thin">
                  <color auto="1"/>
                </right>
                <top style="thin">
                  <color auto="1"/>
                </top>
                <bottom style="thin">
                  <color auto="1"/>
                </bottom>
                <vertical/>
                <horizontal/>
              </border>
            </x14:dxf>
          </x14:cfRule>
          <xm:sqref>C27:O28</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D5B8EA"/>
    <pageSetUpPr fitToPage="1"/>
  </sheetPr>
  <dimension ref="B1:H33"/>
  <sheetViews>
    <sheetView showGridLines="0" showRowColHeaders="0" topLeftCell="B17" zoomScaleNormal="100" workbookViewId="0">
      <selection activeCell="E24" sqref="E24"/>
    </sheetView>
  </sheetViews>
  <sheetFormatPr defaultRowHeight="14.4" x14ac:dyDescent="0.3"/>
  <cols>
    <col min="1" max="1" width="4.6640625" customWidth="1"/>
    <col min="2" max="2" width="3.44140625" customWidth="1"/>
    <col min="3" max="3" width="72" customWidth="1"/>
    <col min="4" max="4" width="9.88671875" customWidth="1"/>
  </cols>
  <sheetData>
    <row r="1" spans="2:6" ht="24" customHeight="1" x14ac:dyDescent="0.3">
      <c r="B1" s="17" t="s">
        <v>243</v>
      </c>
    </row>
    <row r="2" spans="2:6" x14ac:dyDescent="0.3">
      <c r="B2" s="463" t="str">
        <f>'Title Page'!$D$9</f>
        <v>Weber State University</v>
      </c>
      <c r="C2" s="463"/>
      <c r="D2" s="463"/>
    </row>
    <row r="3" spans="2:6" s="111" customFormat="1" x14ac:dyDescent="0.3"/>
    <row r="4" spans="2:6" x14ac:dyDescent="0.3">
      <c r="B4" s="10" t="s">
        <v>16</v>
      </c>
      <c r="C4" s="522" t="s">
        <v>437</v>
      </c>
      <c r="D4" s="532"/>
      <c r="E4" s="75" t="s">
        <v>803</v>
      </c>
      <c r="F4" s="11" t="str">
        <f>IF(E4="", " &lt;=== Select from drop down list","")</f>
        <v/>
      </c>
    </row>
    <row r="5" spans="2:6" x14ac:dyDescent="0.3">
      <c r="C5" s="35" t="str">
        <f>IF(E4="No", "NOTE: a comprehensive exam at the end of the program for this learning domain is required.","")</f>
        <v/>
      </c>
    </row>
    <row r="6" spans="2:6" x14ac:dyDescent="0.3">
      <c r="C6" s="3"/>
    </row>
    <row r="7" spans="2:6" x14ac:dyDescent="0.3">
      <c r="B7" s="10" t="s">
        <v>17</v>
      </c>
      <c r="C7" s="522" t="s">
        <v>448</v>
      </c>
      <c r="D7" s="532"/>
      <c r="E7" s="75" t="s">
        <v>803</v>
      </c>
      <c r="F7" s="11" t="str">
        <f>IF(E7="", " &lt;=== Select from drop down list","")</f>
        <v/>
      </c>
    </row>
    <row r="8" spans="2:6" x14ac:dyDescent="0.3">
      <c r="C8" s="35" t="str">
        <f>IF(E7="No", "NOTE: a comprehensive exam at the end of the program for this learning domain is required.","")</f>
        <v/>
      </c>
    </row>
    <row r="9" spans="2:6" x14ac:dyDescent="0.3">
      <c r="C9" s="3"/>
    </row>
    <row r="10" spans="2:6" x14ac:dyDescent="0.3">
      <c r="B10" s="10" t="s">
        <v>18</v>
      </c>
      <c r="C10" s="522" t="s">
        <v>436</v>
      </c>
      <c r="D10" s="532"/>
      <c r="E10" s="75" t="s">
        <v>803</v>
      </c>
      <c r="F10" s="11" t="str">
        <f>IF(E10="", " &lt;=== Select from drop down list","")</f>
        <v/>
      </c>
    </row>
    <row r="11" spans="2:6" x14ac:dyDescent="0.3">
      <c r="C11" s="35" t="str">
        <f>IF(E10="No", "NOTE: a comprehensive evaluation at the end of the program for this learning domain is required.","")</f>
        <v/>
      </c>
    </row>
    <row r="13" spans="2:6" x14ac:dyDescent="0.3">
      <c r="B13" s="10" t="s">
        <v>19</v>
      </c>
      <c r="C13" s="3" t="s">
        <v>452</v>
      </c>
    </row>
    <row r="14" spans="2:6" x14ac:dyDescent="0.3">
      <c r="C14" s="68" t="s">
        <v>245</v>
      </c>
      <c r="E14" s="75" t="s">
        <v>803</v>
      </c>
      <c r="F14" s="11" t="str">
        <f>IF(E14="", " &lt;=== Select from drop down list","")</f>
        <v/>
      </c>
    </row>
    <row r="15" spans="2:6" x14ac:dyDescent="0.3">
      <c r="C15" s="68" t="s">
        <v>246</v>
      </c>
      <c r="E15" s="75" t="s">
        <v>803</v>
      </c>
      <c r="F15" s="11" t="str">
        <f>IF(E15="", " &lt;=== Select from drop down list","")</f>
        <v/>
      </c>
    </row>
    <row r="16" spans="2:6" x14ac:dyDescent="0.3">
      <c r="C16" s="68" t="s">
        <v>451</v>
      </c>
      <c r="E16" s="75" t="s">
        <v>803</v>
      </c>
      <c r="F16" s="11" t="str">
        <f>IF(E16="", " &lt;=== Select from drop down list","")</f>
        <v/>
      </c>
    </row>
    <row r="17" spans="2:8" x14ac:dyDescent="0.3">
      <c r="C17" s="68" t="s">
        <v>449</v>
      </c>
      <c r="E17" s="75" t="s">
        <v>803</v>
      </c>
      <c r="F17" s="11" t="str">
        <f t="shared" ref="F17:F20" si="0">IF(E17="", " &lt;=== Select from drop down list","")</f>
        <v/>
      </c>
    </row>
    <row r="18" spans="2:8" x14ac:dyDescent="0.3">
      <c r="C18" s="68" t="s">
        <v>450</v>
      </c>
      <c r="E18" s="75" t="s">
        <v>803</v>
      </c>
      <c r="F18" s="11" t="str">
        <f t="shared" si="0"/>
        <v/>
      </c>
    </row>
    <row r="19" spans="2:8" x14ac:dyDescent="0.3">
      <c r="C19" s="68" t="s">
        <v>248</v>
      </c>
    </row>
    <row r="20" spans="2:8" x14ac:dyDescent="0.3">
      <c r="C20" s="80" t="s">
        <v>247</v>
      </c>
      <c r="E20" s="75" t="s">
        <v>823</v>
      </c>
      <c r="F20" s="11" t="str">
        <f t="shared" si="0"/>
        <v/>
      </c>
    </row>
    <row r="21" spans="2:8" x14ac:dyDescent="0.3">
      <c r="C21" s="152" t="str">
        <f>IF(E20="No", "The program must ensure that the test items match program objectives.","")</f>
        <v/>
      </c>
    </row>
    <row r="22" spans="2:8" x14ac:dyDescent="0.3">
      <c r="B22" s="10" t="s">
        <v>20</v>
      </c>
      <c r="C22" s="494" t="s">
        <v>366</v>
      </c>
      <c r="D22" s="494"/>
      <c r="E22" s="494"/>
      <c r="F22" s="494"/>
      <c r="G22" s="494"/>
      <c r="H22" s="494"/>
    </row>
    <row r="23" spans="2:8" x14ac:dyDescent="0.3">
      <c r="C23" t="s">
        <v>365</v>
      </c>
    </row>
    <row r="24" spans="2:8" x14ac:dyDescent="0.3">
      <c r="C24" s="173" t="s">
        <v>698</v>
      </c>
      <c r="E24" s="75" t="s">
        <v>803</v>
      </c>
      <c r="F24" s="186" t="str">
        <f>IF(E24="", " &lt;=== Select from drop down list","")</f>
        <v/>
      </c>
    </row>
    <row r="25" spans="2:8" s="313" customFormat="1" x14ac:dyDescent="0.3">
      <c r="C25" s="312"/>
      <c r="F25" s="317"/>
    </row>
    <row r="26" spans="2:8" x14ac:dyDescent="0.3">
      <c r="C26" s="196" t="s">
        <v>565</v>
      </c>
      <c r="D26" s="176"/>
      <c r="E26" s="21" t="s">
        <v>456</v>
      </c>
    </row>
    <row r="27" spans="2:8" x14ac:dyDescent="0.3">
      <c r="C27" s="196" t="s">
        <v>655</v>
      </c>
    </row>
    <row r="28" spans="2:8" x14ac:dyDescent="0.3">
      <c r="C28" s="196" t="s">
        <v>566</v>
      </c>
    </row>
    <row r="29" spans="2:8" x14ac:dyDescent="0.3">
      <c r="C29" s="196" t="s">
        <v>567</v>
      </c>
    </row>
    <row r="30" spans="2:8" x14ac:dyDescent="0.3">
      <c r="C30" s="196" t="s">
        <v>568</v>
      </c>
    </row>
    <row r="31" spans="2:8" x14ac:dyDescent="0.3">
      <c r="C31" s="196" t="s">
        <v>569</v>
      </c>
    </row>
    <row r="32" spans="2:8" x14ac:dyDescent="0.3">
      <c r="C32" s="196" t="s">
        <v>570</v>
      </c>
    </row>
    <row r="33" spans="3:3" x14ac:dyDescent="0.3">
      <c r="C33" s="205"/>
    </row>
  </sheetData>
  <sheetProtection password="CC42" sheet="1" objects="1" scenarios="1" selectLockedCells="1"/>
  <mergeCells count="5">
    <mergeCell ref="B2:D2"/>
    <mergeCell ref="C4:D4"/>
    <mergeCell ref="C7:D7"/>
    <mergeCell ref="C10:D10"/>
    <mergeCell ref="C22:H22"/>
  </mergeCells>
  <dataValidations count="2">
    <dataValidation type="list" allowBlank="1" showInputMessage="1" showErrorMessage="1" sqref="E4 E7 E10 E14:E18 E24:E25" xr:uid="{00000000-0002-0000-0800-000000000000}">
      <formula1>"Yes, No"</formula1>
    </dataValidation>
    <dataValidation type="list" allowBlank="1" showInputMessage="1" showErrorMessage="1" sqref="E20" xr:uid="{00000000-0002-0000-0800-000001000000}">
      <formula1>"Yes, No, N/A"</formula1>
    </dataValidation>
  </dataValidations>
  <pageMargins left="0.7" right="0.7" top="0.75" bottom="0.75" header="0.3" footer="0.3"/>
  <pageSetup scale="6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Instructions</vt:lpstr>
      <vt:lpstr>Title Page</vt:lpstr>
      <vt:lpstr>General Information</vt:lpstr>
      <vt:lpstr>Brief History</vt:lpstr>
      <vt:lpstr>Program Info</vt:lpstr>
      <vt:lpstr>Standard I</vt:lpstr>
      <vt:lpstr>Standard II</vt:lpstr>
      <vt:lpstr>Standard III</vt:lpstr>
      <vt:lpstr>Standard IV</vt:lpstr>
      <vt:lpstr>Standard V</vt:lpstr>
      <vt:lpstr>Appendix A</vt:lpstr>
      <vt:lpstr>Appendix B</vt:lpstr>
      <vt:lpstr>Appendix C</vt:lpstr>
      <vt:lpstr>Appendix D</vt:lpstr>
      <vt:lpstr>Appendix E</vt:lpstr>
      <vt:lpstr>Appendix F</vt:lpstr>
      <vt:lpstr>Appendix G</vt:lpstr>
      <vt:lpstr>Appendices H - N</vt:lpstr>
      <vt:lpstr>Appendix O</vt:lpstr>
      <vt:lpstr>Appendices P - Q</vt:lpstr>
      <vt:lpstr>'Appendices H - N'!Print_Area</vt:lpstr>
      <vt:lpstr>'Appendices P - Q'!Print_Area</vt:lpstr>
      <vt:lpstr>'Appendix A'!Print_Area</vt:lpstr>
      <vt:lpstr>'Appendix B'!Print_Area</vt:lpstr>
      <vt:lpstr>'Appendix C'!Print_Area</vt:lpstr>
      <vt:lpstr>'Appendix D'!Print_Area</vt:lpstr>
      <vt:lpstr>'Appendix E'!Print_Area</vt:lpstr>
      <vt:lpstr>'Appendix F'!Print_Area</vt:lpstr>
      <vt:lpstr>'Appendix G'!Print_Area</vt:lpstr>
      <vt:lpstr>'Appendix O'!Print_Area</vt:lpstr>
      <vt:lpstr>'General Information'!Print_Area</vt:lpstr>
      <vt:lpstr>Instructions!Print_Area</vt:lpstr>
      <vt:lpstr>'Program Info'!Print_Area</vt:lpstr>
      <vt:lpstr>'Standard I'!Print_Area</vt:lpstr>
      <vt:lpstr>'Standard II'!Print_Area</vt:lpstr>
      <vt:lpstr>'Standard III'!Print_Area</vt:lpstr>
      <vt:lpstr>'Standard IV'!Print_Area</vt:lpstr>
      <vt:lpstr>'Standard V'!Print_Area</vt:lpstr>
      <vt:lpstr>'Title Page'!Print_Area</vt:lpstr>
      <vt:lpstr>'Appendix A'!Print_Titles</vt:lpstr>
      <vt:lpstr>'Appendix O'!Print_Titles</vt:lpstr>
      <vt:lpstr>SType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wwg</dc:creator>
  <cp:lastModifiedBy>Bill Robertson</cp:lastModifiedBy>
  <cp:lastPrinted>2016-07-12T15:28:35Z</cp:lastPrinted>
  <dcterms:created xsi:type="dcterms:W3CDTF">2015-02-14T20:55:58Z</dcterms:created>
  <dcterms:modified xsi:type="dcterms:W3CDTF">2018-04-01T03:51:01Z</dcterms:modified>
</cp:coreProperties>
</file>